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orn\OneDrive - Centre for Neuro Skills\Desktop\"/>
    </mc:Choice>
  </mc:AlternateContent>
  <xr:revisionPtr revIDLastSave="0" documentId="13_ncr:1_{BEF9E969-2EB8-4360-82BE-D8D3C660EC25}" xr6:coauthVersionLast="47" xr6:coauthVersionMax="47" xr10:uidLastSave="{00000000-0000-0000-0000-000000000000}"/>
  <bookViews>
    <workbookView xWindow="10611" yWindow="0" windowWidth="10869" windowHeight="13629" xr2:uid="{1B05ED70-AD8D-4769-8861-B947F8AD9B12}"/>
  </bookViews>
  <sheets>
    <sheet name="Ranking" sheetId="7" r:id="rId1"/>
    <sheet name="2) F Masters" sheetId="18" r:id="rId2"/>
    <sheet name="1) F Light W" sheetId="2" r:id="rId3"/>
    <sheet name="3) F Middle" sheetId="19" r:id="rId4"/>
    <sheet name="4) F Open" sheetId="20" r:id="rId5"/>
    <sheet name="6) M Masters Light" sheetId="22" state="hidden" r:id="rId6"/>
    <sheet name="6.2) M Masters Heavy" sheetId="27" r:id="rId7"/>
    <sheet name="5) M Light" sheetId="21" r:id="rId8"/>
    <sheet name="7) M Welter" sheetId="23" r:id="rId9"/>
    <sheet name="8) M Middle" sheetId="24" r:id="rId10"/>
    <sheet name="9) M Heavy " sheetId="25" r:id="rId11"/>
    <sheet name="10) M Super Heavy " sheetId="2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5" i="26" l="1"/>
  <c r="BD6" i="26"/>
  <c r="BD7" i="26"/>
  <c r="BD8" i="26"/>
  <c r="BD9" i="26"/>
  <c r="BD10" i="26"/>
  <c r="BD4" i="26"/>
  <c r="BC8" i="26"/>
  <c r="BC9" i="26"/>
  <c r="BE9" i="26"/>
  <c r="BC5" i="18"/>
  <c r="BC6" i="18"/>
  <c r="BC4" i="18"/>
  <c r="BC5" i="19"/>
  <c r="BC6" i="19"/>
  <c r="BC4" i="19"/>
  <c r="BC5" i="20"/>
  <c r="BC6" i="20"/>
  <c r="BC7" i="20"/>
  <c r="BC4" i="20"/>
  <c r="BC5" i="27"/>
  <c r="BC6" i="27"/>
  <c r="BC7" i="27"/>
  <c r="BC8" i="27"/>
  <c r="BC9" i="27"/>
  <c r="BC10" i="27"/>
  <c r="BC11" i="27"/>
  <c r="BC12" i="27"/>
  <c r="BC13" i="27"/>
  <c r="BC14" i="27"/>
  <c r="BC4" i="27"/>
  <c r="BC5" i="21"/>
  <c r="BC6" i="21"/>
  <c r="BC7" i="21"/>
  <c r="BC4" i="21"/>
  <c r="BC5" i="23"/>
  <c r="BC6" i="23"/>
  <c r="BC7" i="23"/>
  <c r="BC8" i="23"/>
  <c r="BC9" i="23"/>
  <c r="BC10" i="23"/>
  <c r="BC4" i="23"/>
  <c r="BC5" i="24"/>
  <c r="BC6" i="24"/>
  <c r="BC7" i="24"/>
  <c r="BC8" i="24"/>
  <c r="BC9" i="24"/>
  <c r="BC10" i="24"/>
  <c r="BC11" i="24"/>
  <c r="BC12" i="24"/>
  <c r="BC13" i="24"/>
  <c r="BC4" i="24"/>
  <c r="BC4" i="26"/>
  <c r="BC5" i="26"/>
  <c r="BC6" i="26"/>
  <c r="BC7" i="26"/>
  <c r="BC10" i="26"/>
  <c r="BC5" i="25"/>
  <c r="BC6" i="25"/>
  <c r="BC7" i="25"/>
  <c r="BC8" i="25"/>
  <c r="BC9" i="25"/>
  <c r="BC4" i="25"/>
  <c r="BA5" i="26"/>
  <c r="BA6" i="26"/>
  <c r="BA7" i="26"/>
  <c r="BA10" i="26"/>
  <c r="BA4" i="26"/>
  <c r="BA5" i="21"/>
  <c r="BA6" i="21"/>
  <c r="BA7" i="21"/>
  <c r="BA4" i="21"/>
  <c r="AS5" i="21"/>
  <c r="AS6" i="21"/>
  <c r="AS5" i="26"/>
  <c r="AT5" i="26" s="1"/>
  <c r="AS6" i="26"/>
  <c r="AT6" i="26" s="1"/>
  <c r="AS8" i="26"/>
  <c r="AT8" i="26" s="1"/>
  <c r="AU8" i="26" s="1"/>
  <c r="AS9" i="26"/>
  <c r="AT9" i="26" s="1"/>
  <c r="AS10" i="26"/>
  <c r="AT10" i="26" s="1"/>
  <c r="AS4" i="26"/>
  <c r="AT4" i="26" s="1"/>
  <c r="AU4" i="26" s="1"/>
  <c r="AS4" i="21"/>
  <c r="AT4" i="21" s="1"/>
  <c r="AU4" i="21" s="1"/>
  <c r="AF4" i="27" a="1"/>
  <c r="AF4" i="27" s="1"/>
  <c r="C4" i="27"/>
  <c r="B4" i="27"/>
  <c r="AK10" i="27"/>
  <c r="AK4" i="19"/>
  <c r="Q5" i="18"/>
  <c r="Q6" i="18"/>
  <c r="Q4" i="18"/>
  <c r="Q5" i="2"/>
  <c r="Q4" i="2"/>
  <c r="Q5" i="19"/>
  <c r="Q6" i="19"/>
  <c r="Q4" i="19"/>
  <c r="Q5" i="27"/>
  <c r="Q6" i="27"/>
  <c r="Q7" i="27"/>
  <c r="Q8" i="27"/>
  <c r="Q9" i="27"/>
  <c r="Q10" i="27"/>
  <c r="Q11" i="27"/>
  <c r="Q12" i="27"/>
  <c r="Q13" i="27"/>
  <c r="Q14" i="27"/>
  <c r="Q4" i="27"/>
  <c r="Q5" i="23"/>
  <c r="Q6" i="23"/>
  <c r="Q7" i="23"/>
  <c r="Q8" i="23"/>
  <c r="Q9" i="23"/>
  <c r="Q10" i="23"/>
  <c r="Q4" i="23"/>
  <c r="Q5" i="24"/>
  <c r="Q6" i="24"/>
  <c r="Q7" i="24"/>
  <c r="Q8" i="24"/>
  <c r="Q9" i="24"/>
  <c r="Q10" i="24"/>
  <c r="Q11" i="24"/>
  <c r="Q12" i="24"/>
  <c r="Q13" i="24"/>
  <c r="Q4" i="24"/>
  <c r="Q5" i="25"/>
  <c r="Q6" i="25"/>
  <c r="Q7" i="25"/>
  <c r="Q8" i="25"/>
  <c r="Q9" i="25"/>
  <c r="Q4" i="25"/>
  <c r="Q5" i="26"/>
  <c r="Q6" i="26"/>
  <c r="Q7" i="26"/>
  <c r="Q8" i="26"/>
  <c r="Q9" i="26"/>
  <c r="Q10" i="26"/>
  <c r="Q4" i="26"/>
  <c r="Z5" i="18"/>
  <c r="AA5" i="18" s="1"/>
  <c r="Z6" i="18"/>
  <c r="AA6" i="18" s="1"/>
  <c r="Z6" i="19"/>
  <c r="AA6" i="19" s="1"/>
  <c r="P4" i="20"/>
  <c r="AS5" i="27"/>
  <c r="AS6" i="27"/>
  <c r="AS7" i="27"/>
  <c r="AS8" i="27"/>
  <c r="AS9" i="27"/>
  <c r="AS10" i="27"/>
  <c r="AS11" i="27"/>
  <c r="AS12" i="27"/>
  <c r="AS13" i="27"/>
  <c r="AT13" i="27" s="1"/>
  <c r="AU13" i="27" s="1"/>
  <c r="AS14" i="27"/>
  <c r="AI5" i="27"/>
  <c r="AJ5" i="27" s="1"/>
  <c r="AK5" i="27" s="1"/>
  <c r="AI6" i="27"/>
  <c r="AJ6" i="27"/>
  <c r="AK6" i="27" s="1"/>
  <c r="AI7" i="27"/>
  <c r="AJ7" i="27"/>
  <c r="AK7" i="27" s="1"/>
  <c r="AI8" i="27"/>
  <c r="AJ8" i="27" s="1"/>
  <c r="AK8" i="27" s="1"/>
  <c r="AI9" i="27"/>
  <c r="AI10" i="27"/>
  <c r="AJ10" i="27"/>
  <c r="AI11" i="27"/>
  <c r="AJ11" i="27"/>
  <c r="AK11" i="27" s="1"/>
  <c r="AI12" i="27"/>
  <c r="AJ12" i="27" s="1"/>
  <c r="AK12" i="27" s="1"/>
  <c r="AI13" i="27"/>
  <c r="AJ13" i="27"/>
  <c r="AK13" i="27" s="1"/>
  <c r="AI14" i="27"/>
  <c r="AJ14" i="27" s="1"/>
  <c r="AK14" i="27" s="1"/>
  <c r="Y5" i="27"/>
  <c r="Y6" i="27"/>
  <c r="Y7" i="27"/>
  <c r="Y8" i="27"/>
  <c r="Y9" i="27"/>
  <c r="Y10" i="27"/>
  <c r="Y11" i="27"/>
  <c r="Y12" i="27"/>
  <c r="Y13" i="27"/>
  <c r="Z13" i="27" s="1"/>
  <c r="AA13" i="27" s="1"/>
  <c r="Y14" i="27"/>
  <c r="Z14" i="27" s="1"/>
  <c r="AA14" i="27" s="1"/>
  <c r="O5" i="27"/>
  <c r="O6" i="27"/>
  <c r="O7" i="27"/>
  <c r="P7" i="27"/>
  <c r="O8" i="27"/>
  <c r="P8" i="27"/>
  <c r="O9" i="27"/>
  <c r="O10" i="27"/>
  <c r="O11" i="27"/>
  <c r="O12" i="27"/>
  <c r="O13" i="27"/>
  <c r="O14" i="27"/>
  <c r="P13" i="27" s="1"/>
  <c r="BM4" i="27"/>
  <c r="AJ4" i="27"/>
  <c r="AK4" i="27" s="1"/>
  <c r="AS5" i="23"/>
  <c r="AS6" i="23"/>
  <c r="AS7" i="23"/>
  <c r="AS8" i="23"/>
  <c r="AT8" i="23" s="1"/>
  <c r="AU8" i="23" s="1"/>
  <c r="AS9" i="23"/>
  <c r="AS10" i="23"/>
  <c r="AT10" i="23" s="1"/>
  <c r="AU10" i="23" s="1"/>
  <c r="AI5" i="23"/>
  <c r="AJ5" i="23"/>
  <c r="AK5" i="23" s="1"/>
  <c r="AI6" i="23"/>
  <c r="AJ6" i="23" s="1"/>
  <c r="AK6" i="23" s="1"/>
  <c r="AI7" i="23"/>
  <c r="AI8" i="23"/>
  <c r="AI9" i="23"/>
  <c r="AI10" i="23"/>
  <c r="Y5" i="23"/>
  <c r="Z5" i="23"/>
  <c r="AA5" i="23" s="1"/>
  <c r="Y6" i="23"/>
  <c r="Y7" i="23"/>
  <c r="Y8" i="23"/>
  <c r="Y9" i="23"/>
  <c r="Y10" i="23"/>
  <c r="Z10" i="23" s="1"/>
  <c r="AA10" i="23" s="1"/>
  <c r="Z4" i="23"/>
  <c r="AA4" i="23" s="1"/>
  <c r="O5" i="23"/>
  <c r="P5" i="23" s="1"/>
  <c r="O6" i="23"/>
  <c r="P6" i="23"/>
  <c r="O7" i="23"/>
  <c r="P7" i="23" s="1"/>
  <c r="O8" i="23"/>
  <c r="O9" i="23"/>
  <c r="P9" i="23"/>
  <c r="O10" i="23"/>
  <c r="P10" i="23" s="1"/>
  <c r="BM4" i="23"/>
  <c r="P4" i="23"/>
  <c r="AS5" i="24"/>
  <c r="AT5" i="24" s="1"/>
  <c r="AU5" i="24" s="1"/>
  <c r="AS6" i="24"/>
  <c r="AT6" i="24"/>
  <c r="AU6" i="24" s="1"/>
  <c r="AS7" i="24"/>
  <c r="AS8" i="24"/>
  <c r="AS9" i="24"/>
  <c r="AS10" i="24"/>
  <c r="AT10" i="24"/>
  <c r="AU10" i="24" s="1"/>
  <c r="AS11" i="24"/>
  <c r="AS12" i="24"/>
  <c r="AT12" i="24" s="1"/>
  <c r="AU12" i="24" s="1"/>
  <c r="AS13" i="24"/>
  <c r="AT13" i="24" s="1"/>
  <c r="AU13" i="24" s="1"/>
  <c r="AI5" i="24"/>
  <c r="AI6" i="24"/>
  <c r="AI7" i="24"/>
  <c r="AJ7" i="24"/>
  <c r="AK7" i="24" s="1"/>
  <c r="AI8" i="24"/>
  <c r="AJ8" i="24" s="1"/>
  <c r="AK8" i="24" s="1"/>
  <c r="AI9" i="24"/>
  <c r="AJ9" i="24"/>
  <c r="AK9" i="24" s="1"/>
  <c r="AI10" i="24"/>
  <c r="AJ10" i="24" s="1"/>
  <c r="AK10" i="24" s="1"/>
  <c r="AI11" i="24"/>
  <c r="AI12" i="24"/>
  <c r="AI13" i="24"/>
  <c r="Y5" i="24"/>
  <c r="Y6" i="24"/>
  <c r="Y7" i="24"/>
  <c r="Y8" i="24"/>
  <c r="Z13" i="24" s="1"/>
  <c r="AA13" i="24" s="1"/>
  <c r="Z8" i="24"/>
  <c r="AA8" i="24" s="1"/>
  <c r="Y9" i="24"/>
  <c r="Y10" i="24"/>
  <c r="Y11" i="24"/>
  <c r="Y12" i="24"/>
  <c r="Y13" i="24"/>
  <c r="O5" i="24"/>
  <c r="O6" i="24"/>
  <c r="P6" i="24"/>
  <c r="O7" i="24"/>
  <c r="P7" i="24" s="1"/>
  <c r="O8" i="24"/>
  <c r="O9" i="24"/>
  <c r="O10" i="24"/>
  <c r="O11" i="24"/>
  <c r="O12" i="24"/>
  <c r="O13" i="24"/>
  <c r="P13" i="24" s="1"/>
  <c r="BM4" i="24"/>
  <c r="BM12" i="24"/>
  <c r="BM11" i="24"/>
  <c r="BM10" i="24"/>
  <c r="BM9" i="24"/>
  <c r="BM8" i="24"/>
  <c r="BM7" i="24"/>
  <c r="BM6" i="24"/>
  <c r="BL6" i="24"/>
  <c r="L6" i="24"/>
  <c r="J6" i="24"/>
  <c r="BM5" i="24"/>
  <c r="BM13" i="24"/>
  <c r="P4" i="24"/>
  <c r="AS5" i="25"/>
  <c r="AT5" i="25" s="1"/>
  <c r="AU5" i="25" s="1"/>
  <c r="AS6" i="25"/>
  <c r="AT6" i="25" s="1"/>
  <c r="AU6" i="25" s="1"/>
  <c r="AS7" i="25"/>
  <c r="AS8" i="25"/>
  <c r="AS9" i="25"/>
  <c r="AT7" i="25" s="1"/>
  <c r="AU7" i="25" s="1"/>
  <c r="AI5" i="25"/>
  <c r="AI6" i="25"/>
  <c r="AJ6" i="25"/>
  <c r="AK6" i="25" s="1"/>
  <c r="AI7" i="25"/>
  <c r="AJ7" i="25"/>
  <c r="AK7" i="25" s="1"/>
  <c r="AI8" i="25"/>
  <c r="AJ8" i="25" s="1"/>
  <c r="AK8" i="25" s="1"/>
  <c r="AI9" i="25"/>
  <c r="AJ9" i="25" s="1"/>
  <c r="AK9" i="25" s="1"/>
  <c r="AJ4" i="25"/>
  <c r="AK4" i="25" s="1"/>
  <c r="Y5" i="25"/>
  <c r="Z5" i="25" s="1"/>
  <c r="AA5" i="25" s="1"/>
  <c r="Y6" i="25"/>
  <c r="Z6" i="25"/>
  <c r="AA6" i="25" s="1"/>
  <c r="Y7" i="25"/>
  <c r="Z7" i="25"/>
  <c r="AA7" i="25" s="1"/>
  <c r="Y8" i="25"/>
  <c r="Z8" i="25"/>
  <c r="AA8" i="25" s="1"/>
  <c r="Y9" i="25"/>
  <c r="Z9" i="25"/>
  <c r="AA9" i="25" s="1"/>
  <c r="Z4" i="25"/>
  <c r="AA4" i="25" s="1"/>
  <c r="O5" i="25"/>
  <c r="O6" i="25"/>
  <c r="P6" i="25"/>
  <c r="O7" i="25"/>
  <c r="P7" i="25"/>
  <c r="O8" i="25"/>
  <c r="P8" i="25" s="1"/>
  <c r="O9" i="25"/>
  <c r="P9" i="25"/>
  <c r="AI5" i="26"/>
  <c r="AJ5" i="26" s="1"/>
  <c r="AK5" i="26" s="1"/>
  <c r="AI6" i="26"/>
  <c r="AJ6" i="26" s="1"/>
  <c r="AK6" i="26" s="1"/>
  <c r="AI7" i="26"/>
  <c r="AJ7" i="26" s="1"/>
  <c r="AK7" i="26" s="1"/>
  <c r="AI8" i="26"/>
  <c r="AJ8" i="26" s="1"/>
  <c r="AK8" i="26" s="1"/>
  <c r="AI9" i="26"/>
  <c r="AI10" i="26"/>
  <c r="Y5" i="26"/>
  <c r="Y6" i="26"/>
  <c r="Z6" i="26"/>
  <c r="AA6" i="26" s="1"/>
  <c r="Y7" i="26"/>
  <c r="Z7" i="26"/>
  <c r="AA7" i="26" s="1"/>
  <c r="Y8" i="26"/>
  <c r="Z8" i="26" s="1"/>
  <c r="AA8" i="26" s="1"/>
  <c r="Y9" i="26"/>
  <c r="Z9" i="26" s="1"/>
  <c r="AA9" i="26" s="1"/>
  <c r="Y10" i="26"/>
  <c r="O5" i="26"/>
  <c r="P5" i="26" s="1"/>
  <c r="O6" i="26"/>
  <c r="O7" i="26"/>
  <c r="O8" i="26"/>
  <c r="O9" i="26"/>
  <c r="P9" i="26"/>
  <c r="O10" i="26"/>
  <c r="L5" i="25"/>
  <c r="BL5" i="25"/>
  <c r="BM5" i="25"/>
  <c r="J9" i="25"/>
  <c r="L9" i="25"/>
  <c r="BL9" i="25"/>
  <c r="BM9" i="25"/>
  <c r="AS5" i="20"/>
  <c r="AS6" i="20"/>
  <c r="AS7" i="20"/>
  <c r="AI5" i="20"/>
  <c r="AI6" i="20"/>
  <c r="AI7" i="20"/>
  <c r="Y5" i="20"/>
  <c r="Y6" i="20"/>
  <c r="Y7" i="20"/>
  <c r="O5" i="20"/>
  <c r="O6" i="20"/>
  <c r="O7" i="20"/>
  <c r="P7" i="20" s="1"/>
  <c r="Q7" i="20" s="1"/>
  <c r="J8" i="27"/>
  <c r="L8" i="27"/>
  <c r="BL8" i="27"/>
  <c r="BM8" i="27"/>
  <c r="J9" i="27"/>
  <c r="L9" i="27"/>
  <c r="BL9" i="27"/>
  <c r="BM9" i="27"/>
  <c r="J10" i="27"/>
  <c r="L10" i="27"/>
  <c r="BL10" i="27"/>
  <c r="BM10" i="27"/>
  <c r="J11" i="27"/>
  <c r="L11" i="27"/>
  <c r="BL11" i="27"/>
  <c r="BM11" i="27"/>
  <c r="J12" i="27"/>
  <c r="L12" i="27"/>
  <c r="BL12" i="27"/>
  <c r="BM12" i="27"/>
  <c r="J13" i="27"/>
  <c r="L13" i="27"/>
  <c r="BL13" i="27"/>
  <c r="BM13" i="27"/>
  <c r="J14" i="27"/>
  <c r="L14" i="27"/>
  <c r="BL14" i="27"/>
  <c r="BM14" i="27"/>
  <c r="J8" i="26"/>
  <c r="L8" i="26"/>
  <c r="BL8" i="26"/>
  <c r="BM8" i="26"/>
  <c r="J9" i="26"/>
  <c r="L9" i="26"/>
  <c r="BL9" i="26"/>
  <c r="BM9" i="26" s="1"/>
  <c r="J10" i="26"/>
  <c r="L10" i="26"/>
  <c r="BL10" i="26"/>
  <c r="BM10" i="26"/>
  <c r="J8" i="25"/>
  <c r="L8" i="25"/>
  <c r="BL8" i="25"/>
  <c r="BM8" i="25" s="1"/>
  <c r="J7" i="24"/>
  <c r="L7" i="24"/>
  <c r="BL7" i="24"/>
  <c r="J8" i="24"/>
  <c r="L8" i="24"/>
  <c r="BL8" i="24"/>
  <c r="J9" i="24"/>
  <c r="L9" i="24"/>
  <c r="BL9" i="24"/>
  <c r="J10" i="24"/>
  <c r="L10" i="24"/>
  <c r="BL10" i="24"/>
  <c r="J11" i="24"/>
  <c r="L11" i="24"/>
  <c r="BL11" i="24"/>
  <c r="J12" i="24"/>
  <c r="L12" i="24"/>
  <c r="BL12" i="24"/>
  <c r="J13" i="24"/>
  <c r="L13" i="24"/>
  <c r="BL13" i="24"/>
  <c r="J7" i="23"/>
  <c r="L7" i="23"/>
  <c r="BL7" i="23"/>
  <c r="BM7" i="23"/>
  <c r="J8" i="23"/>
  <c r="L8" i="23"/>
  <c r="BL8" i="23"/>
  <c r="BM8" i="23" s="1"/>
  <c r="J9" i="23"/>
  <c r="L9" i="23"/>
  <c r="BL9" i="23"/>
  <c r="BM9" i="23"/>
  <c r="J10" i="23"/>
  <c r="L10" i="23"/>
  <c r="BL10" i="23"/>
  <c r="BM10" i="23" s="1"/>
  <c r="J7" i="20"/>
  <c r="L7" i="20"/>
  <c r="BL7" i="20"/>
  <c r="BM7" i="20"/>
  <c r="BL7" i="26"/>
  <c r="BM7" i="26" s="1"/>
  <c r="L7" i="26"/>
  <c r="J7" i="26"/>
  <c r="BL6" i="26"/>
  <c r="BM6" i="26" s="1"/>
  <c r="L6" i="26"/>
  <c r="BL5" i="26"/>
  <c r="BM5" i="26" s="1"/>
  <c r="L5" i="26"/>
  <c r="BL4" i="26"/>
  <c r="BM4" i="26" s="1"/>
  <c r="AI4" i="26"/>
  <c r="AJ4" i="26" s="1"/>
  <c r="AK4" i="26" s="1"/>
  <c r="Y4" i="26"/>
  <c r="Z4" i="26" s="1"/>
  <c r="AA4" i="26" s="1"/>
  <c r="O4" i="26"/>
  <c r="L4" i="26"/>
  <c r="F3" i="26"/>
  <c r="E3" i="26"/>
  <c r="D3" i="26"/>
  <c r="C3" i="26"/>
  <c r="B3" i="26"/>
  <c r="BL7" i="25"/>
  <c r="BM7" i="25" s="1"/>
  <c r="L7" i="25"/>
  <c r="J7" i="25"/>
  <c r="BL6" i="25"/>
  <c r="BM6" i="25" s="1"/>
  <c r="L6" i="25"/>
  <c r="BL4" i="25"/>
  <c r="BM4" i="25" s="1"/>
  <c r="AS4" i="25"/>
  <c r="AI4" i="25"/>
  <c r="AJ5" i="25" s="1"/>
  <c r="AK5" i="25" s="1"/>
  <c r="Y4" i="25"/>
  <c r="O4" i="25"/>
  <c r="L4" i="25"/>
  <c r="F3" i="25"/>
  <c r="E3" i="25"/>
  <c r="D3" i="25"/>
  <c r="C3" i="25"/>
  <c r="B3" i="25"/>
  <c r="BL5" i="24"/>
  <c r="L5" i="24"/>
  <c r="BL4" i="24"/>
  <c r="AS4" i="24"/>
  <c r="AT4" i="24" s="1"/>
  <c r="AU4" i="24" s="1"/>
  <c r="AI4" i="24"/>
  <c r="AJ4" i="24" s="1"/>
  <c r="AK4" i="24" s="1"/>
  <c r="Y4" i="24"/>
  <c r="O4" i="24"/>
  <c r="P8" i="24" s="1"/>
  <c r="L4" i="24"/>
  <c r="F3" i="24"/>
  <c r="E3" i="24"/>
  <c r="D3" i="24"/>
  <c r="C3" i="24"/>
  <c r="B3" i="24"/>
  <c r="BL6" i="23"/>
  <c r="BM6" i="23" s="1"/>
  <c r="L6" i="23"/>
  <c r="J6" i="23"/>
  <c r="BL5" i="23"/>
  <c r="BM5" i="23" s="1"/>
  <c r="L5" i="23"/>
  <c r="BL4" i="23"/>
  <c r="AS4" i="23"/>
  <c r="AI4" i="23"/>
  <c r="AJ9" i="23" s="1"/>
  <c r="AK9" i="23" s="1"/>
  <c r="Y4" i="23"/>
  <c r="Z6" i="23" s="1"/>
  <c r="AA6" i="23" s="1"/>
  <c r="O4" i="23"/>
  <c r="L4" i="23"/>
  <c r="F3" i="23"/>
  <c r="E3" i="23"/>
  <c r="D3" i="23"/>
  <c r="C3" i="23"/>
  <c r="B3" i="23"/>
  <c r="BM7" i="21"/>
  <c r="BL7" i="21"/>
  <c r="AI7" i="21"/>
  <c r="Y7" i="21"/>
  <c r="Z7" i="21" s="1"/>
  <c r="AA7" i="21" s="1"/>
  <c r="O7" i="21"/>
  <c r="L7" i="21"/>
  <c r="J7" i="21"/>
  <c r="BM6" i="21"/>
  <c r="BL6" i="21"/>
  <c r="AI6" i="21"/>
  <c r="Y6" i="21"/>
  <c r="Z6" i="21" s="1"/>
  <c r="AA6" i="21" s="1"/>
  <c r="O6" i="21"/>
  <c r="L6" i="21"/>
  <c r="BL5" i="21"/>
  <c r="BM5" i="21" s="1"/>
  <c r="AI5" i="21"/>
  <c r="Y5" i="21"/>
  <c r="O5" i="21"/>
  <c r="L5" i="21"/>
  <c r="BM4" i="21"/>
  <c r="BL4" i="21"/>
  <c r="AI4" i="21"/>
  <c r="AJ4" i="21" s="1"/>
  <c r="AK4" i="21" s="1"/>
  <c r="Y4" i="21"/>
  <c r="O4" i="21"/>
  <c r="P4" i="21" s="1"/>
  <c r="Q4" i="21" s="1"/>
  <c r="L4" i="21"/>
  <c r="F3" i="21"/>
  <c r="E3" i="21"/>
  <c r="D3" i="21"/>
  <c r="C3" i="21"/>
  <c r="B3" i="21"/>
  <c r="BL7" i="27"/>
  <c r="BM7" i="27" s="1"/>
  <c r="L7" i="27"/>
  <c r="J7" i="27"/>
  <c r="BL6" i="27"/>
  <c r="BM6" i="27" s="1"/>
  <c r="L6" i="27"/>
  <c r="BM5" i="27"/>
  <c r="BL5" i="27"/>
  <c r="L5" i="27"/>
  <c r="BL4" i="27"/>
  <c r="AS4" i="27"/>
  <c r="AI4" i="27"/>
  <c r="AJ9" i="27" s="1"/>
  <c r="AK9" i="27" s="1"/>
  <c r="Y4" i="27"/>
  <c r="O4" i="27"/>
  <c r="L4" i="27"/>
  <c r="F3" i="27"/>
  <c r="E3" i="27"/>
  <c r="D3" i="27"/>
  <c r="C3" i="27"/>
  <c r="B3" i="27"/>
  <c r="BM7" i="22"/>
  <c r="BL7" i="22"/>
  <c r="BE7" i="22"/>
  <c r="BF7" i="22" s="1"/>
  <c r="BC7" i="22"/>
  <c r="BD7" i="22" s="1"/>
  <c r="AU7" i="22"/>
  <c r="AS7" i="22"/>
  <c r="AT7" i="22" s="1"/>
  <c r="AK7" i="22"/>
  <c r="AL7" i="22" s="1"/>
  <c r="AI7" i="22"/>
  <c r="AJ7" i="22" s="1"/>
  <c r="Z7" i="22"/>
  <c r="AA7" i="22" s="1"/>
  <c r="Y7" i="22"/>
  <c r="O7" i="22"/>
  <c r="P7" i="22" s="1"/>
  <c r="Q7" i="22" s="1"/>
  <c r="R7" i="22" s="1"/>
  <c r="L7" i="22"/>
  <c r="J7" i="22"/>
  <c r="BM6" i="22"/>
  <c r="BL6" i="22"/>
  <c r="BE6" i="22"/>
  <c r="BF6" i="22" s="1"/>
  <c r="BC6" i="22"/>
  <c r="BD6" i="22" s="1"/>
  <c r="AV6" i="22"/>
  <c r="AU6" i="22"/>
  <c r="AS6" i="22"/>
  <c r="AT6" i="22" s="1"/>
  <c r="AK6" i="22"/>
  <c r="AL6" i="22" s="1"/>
  <c r="AI6" i="22"/>
  <c r="AJ6" i="22" s="1"/>
  <c r="Z6" i="22"/>
  <c r="AA6" i="22" s="1"/>
  <c r="Y6" i="22"/>
  <c r="O6" i="22"/>
  <c r="P6" i="22" s="1"/>
  <c r="Q6" i="22" s="1"/>
  <c r="R6" i="22" s="1"/>
  <c r="L6" i="22"/>
  <c r="BL5" i="22"/>
  <c r="BM5" i="22" s="1"/>
  <c r="BE5" i="22"/>
  <c r="BF5" i="22" s="1"/>
  <c r="BC5" i="22"/>
  <c r="BD5" i="22" s="1"/>
  <c r="AU5" i="22"/>
  <c r="AV7" i="22" s="1"/>
  <c r="AS5" i="22"/>
  <c r="AT5" i="22" s="1"/>
  <c r="AL5" i="22"/>
  <c r="AK5" i="22"/>
  <c r="AI5" i="22"/>
  <c r="AJ5" i="22" s="1"/>
  <c r="Y5" i="22"/>
  <c r="Z5" i="22" s="1"/>
  <c r="AA5" i="22" s="1"/>
  <c r="AB5" i="22" s="1"/>
  <c r="P5" i="22"/>
  <c r="Q5" i="22" s="1"/>
  <c r="R5" i="22" s="1"/>
  <c r="S5" i="22" s="1"/>
  <c r="O5" i="22"/>
  <c r="L5" i="22"/>
  <c r="BL4" i="22"/>
  <c r="BM4" i="22" s="1"/>
  <c r="BE4" i="22"/>
  <c r="BF4" i="22" s="1"/>
  <c r="BC4" i="22"/>
  <c r="BD4" i="22" s="1"/>
  <c r="AV4" i="22"/>
  <c r="AU4" i="22"/>
  <c r="AS4" i="22"/>
  <c r="AT4" i="22" s="1"/>
  <c r="AK4" i="22"/>
  <c r="AL4" i="22" s="1"/>
  <c r="AI4" i="22"/>
  <c r="AJ4" i="22" s="1"/>
  <c r="Z4" i="22"/>
  <c r="AA4" i="22" s="1"/>
  <c r="Y4" i="22"/>
  <c r="O4" i="22"/>
  <c r="P4" i="22" s="1"/>
  <c r="Q4" i="22" s="1"/>
  <c r="R4" i="22" s="1"/>
  <c r="L4" i="22"/>
  <c r="F3" i="22"/>
  <c r="E3" i="22"/>
  <c r="D3" i="22"/>
  <c r="C3" i="22"/>
  <c r="B3" i="22"/>
  <c r="BL6" i="20"/>
  <c r="BM6" i="20" s="1"/>
  <c r="L6" i="20"/>
  <c r="J6" i="20"/>
  <c r="BL5" i="20"/>
  <c r="BM5" i="20" s="1"/>
  <c r="L5" i="20"/>
  <c r="BL4" i="20"/>
  <c r="BM4" i="20" s="1"/>
  <c r="AS4" i="20"/>
  <c r="AT4" i="20" s="1"/>
  <c r="AU4" i="20" s="1"/>
  <c r="AI4" i="20"/>
  <c r="AJ4" i="20" s="1"/>
  <c r="AK4" i="20" s="1"/>
  <c r="Y4" i="20"/>
  <c r="Z5" i="20" s="1"/>
  <c r="AA5" i="20" s="1"/>
  <c r="O4" i="20"/>
  <c r="L4" i="20"/>
  <c r="F3" i="20"/>
  <c r="E3" i="20"/>
  <c r="D3" i="20"/>
  <c r="C3" i="20"/>
  <c r="B3" i="20"/>
  <c r="BL6" i="19"/>
  <c r="BM6" i="19" s="1"/>
  <c r="AS6" i="19"/>
  <c r="AI6" i="19"/>
  <c r="Y6" i="19"/>
  <c r="O6" i="19"/>
  <c r="P6" i="19" s="1"/>
  <c r="L6" i="19"/>
  <c r="J6" i="19"/>
  <c r="BL5" i="19"/>
  <c r="BM5" i="19" s="1"/>
  <c r="AS5" i="19"/>
  <c r="AT5" i="19" s="1"/>
  <c r="AU5" i="19" s="1"/>
  <c r="AI5" i="19"/>
  <c r="AJ5" i="19" s="1"/>
  <c r="AK5" i="19" s="1"/>
  <c r="Y5" i="19"/>
  <c r="Z5" i="19" s="1"/>
  <c r="AA5" i="19" s="1"/>
  <c r="O5" i="19"/>
  <c r="L5" i="19"/>
  <c r="BL4" i="19"/>
  <c r="BM4" i="19" s="1"/>
  <c r="AS4" i="19"/>
  <c r="AT4" i="19" s="1"/>
  <c r="AU4" i="19" s="1"/>
  <c r="AI4" i="19"/>
  <c r="AJ4" i="19" s="1"/>
  <c r="Y4" i="19"/>
  <c r="O4" i="19"/>
  <c r="L4" i="19"/>
  <c r="F3" i="19"/>
  <c r="E3" i="19"/>
  <c r="D3" i="19"/>
  <c r="C3" i="19"/>
  <c r="B3" i="19"/>
  <c r="BL5" i="2"/>
  <c r="BM5" i="2" s="1"/>
  <c r="AS5" i="2"/>
  <c r="AI5" i="2"/>
  <c r="AJ5" i="2" s="1"/>
  <c r="AK5" i="2" s="1"/>
  <c r="Y5" i="2"/>
  <c r="Z5" i="2" s="1"/>
  <c r="AA5" i="2" s="1"/>
  <c r="O5" i="2"/>
  <c r="P5" i="2" s="1"/>
  <c r="L5" i="2"/>
  <c r="BL4" i="2"/>
  <c r="BM4" i="2" s="1"/>
  <c r="AS4" i="2"/>
  <c r="AT4" i="2" s="1"/>
  <c r="AU4" i="2" s="1"/>
  <c r="AI4" i="2"/>
  <c r="AJ4" i="2" s="1"/>
  <c r="AK4" i="2" s="1"/>
  <c r="Y4" i="2"/>
  <c r="Z4" i="2" s="1"/>
  <c r="AA4" i="2" s="1"/>
  <c r="O4" i="2"/>
  <c r="L4" i="2"/>
  <c r="F3" i="2"/>
  <c r="E3" i="2"/>
  <c r="D3" i="2"/>
  <c r="C3" i="2"/>
  <c r="B3" i="2"/>
  <c r="F3" i="18"/>
  <c r="E3" i="18"/>
  <c r="D3" i="18"/>
  <c r="C3" i="18"/>
  <c r="B3" i="18"/>
  <c r="AI4" i="18"/>
  <c r="AI5" i="18"/>
  <c r="AI6" i="18"/>
  <c r="AS4" i="18"/>
  <c r="BL6" i="18"/>
  <c r="AS6" i="18"/>
  <c r="Y6" i="18"/>
  <c r="O6" i="18"/>
  <c r="L6" i="18"/>
  <c r="BL5" i="18"/>
  <c r="AS5" i="18"/>
  <c r="Y5" i="18"/>
  <c r="O5" i="18"/>
  <c r="L5" i="18"/>
  <c r="BL4" i="18"/>
  <c r="BM4" i="18" s="1"/>
  <c r="Y4" i="18"/>
  <c r="Z4" i="18" s="1"/>
  <c r="AA4" i="18" s="1"/>
  <c r="O4" i="18"/>
  <c r="P4" i="18" s="1"/>
  <c r="L4" i="18"/>
  <c r="BE8" i="26" l="1"/>
  <c r="BE7" i="26"/>
  <c r="BF9" i="26" s="1"/>
  <c r="BG9" i="26" s="1"/>
  <c r="AT4" i="25"/>
  <c r="AU4" i="25" s="1"/>
  <c r="AV9" i="25" s="1"/>
  <c r="BE5" i="26"/>
  <c r="AT9" i="25"/>
  <c r="AU9" i="25" s="1"/>
  <c r="AT8" i="25"/>
  <c r="AU8" i="25" s="1"/>
  <c r="AT11" i="24"/>
  <c r="AU11" i="24" s="1"/>
  <c r="AT9" i="24"/>
  <c r="AU9" i="24" s="1"/>
  <c r="AT8" i="24"/>
  <c r="AU8" i="24" s="1"/>
  <c r="AT7" i="24"/>
  <c r="AU7" i="24" s="1"/>
  <c r="AV6" i="24" s="1"/>
  <c r="AV12" i="24"/>
  <c r="AV8" i="24"/>
  <c r="AV9" i="24"/>
  <c r="AV7" i="24"/>
  <c r="AT9" i="23"/>
  <c r="AU9" i="23" s="1"/>
  <c r="AT7" i="23"/>
  <c r="AU7" i="23" s="1"/>
  <c r="AT6" i="23"/>
  <c r="AU6" i="23" s="1"/>
  <c r="AT5" i="23"/>
  <c r="AU5" i="23" s="1"/>
  <c r="AT4" i="23"/>
  <c r="AU4" i="23" s="1"/>
  <c r="AV7" i="23"/>
  <c r="AV6" i="23"/>
  <c r="AV9" i="23"/>
  <c r="AV10" i="23"/>
  <c r="AV8" i="23"/>
  <c r="AT6" i="21"/>
  <c r="AU6" i="21" s="1"/>
  <c r="AT5" i="21"/>
  <c r="AU5" i="21" s="1"/>
  <c r="AT11" i="27"/>
  <c r="AU11" i="27" s="1"/>
  <c r="AT12" i="27"/>
  <c r="AU12" i="27" s="1"/>
  <c r="AT14" i="27"/>
  <c r="AU14" i="27" s="1"/>
  <c r="AT5" i="27"/>
  <c r="AU5" i="27" s="1"/>
  <c r="AT10" i="27"/>
  <c r="AU10" i="27" s="1"/>
  <c r="AT7" i="27"/>
  <c r="AU7" i="27" s="1"/>
  <c r="AT4" i="27"/>
  <c r="AU4" i="27" s="1"/>
  <c r="AT6" i="27"/>
  <c r="AU6" i="27" s="1"/>
  <c r="AT7" i="20"/>
  <c r="AU7" i="20" s="1"/>
  <c r="BD5" i="21"/>
  <c r="BE5" i="21" s="1"/>
  <c r="BD6" i="21"/>
  <c r="BE6" i="21" s="1"/>
  <c r="BD7" i="21"/>
  <c r="BE7" i="21" s="1"/>
  <c r="AT9" i="27"/>
  <c r="AU9" i="27" s="1"/>
  <c r="AT8" i="27"/>
  <c r="AU8" i="27" s="1"/>
  <c r="AT6" i="20"/>
  <c r="AU6" i="20" s="1"/>
  <c r="AT5" i="20"/>
  <c r="AU5" i="20" s="1"/>
  <c r="AV4" i="20"/>
  <c r="AV7" i="20"/>
  <c r="AT6" i="19"/>
  <c r="AU6" i="19" s="1"/>
  <c r="AV5" i="19" s="1"/>
  <c r="AT5" i="2"/>
  <c r="AU5" i="2" s="1"/>
  <c r="AV4" i="2" s="1"/>
  <c r="AU6" i="26"/>
  <c r="AU5" i="26"/>
  <c r="AS7" i="26"/>
  <c r="AT7" i="26" s="1"/>
  <c r="AU7" i="26" s="1"/>
  <c r="AU9" i="26"/>
  <c r="AU10" i="26"/>
  <c r="AS7" i="21"/>
  <c r="AT7" i="21" s="1"/>
  <c r="AU7" i="21" s="1"/>
  <c r="AJ10" i="26"/>
  <c r="AK10" i="26" s="1"/>
  <c r="AJ9" i="26"/>
  <c r="AK9" i="26" s="1"/>
  <c r="AL6" i="26" s="1"/>
  <c r="AL10" i="26"/>
  <c r="AL9" i="26"/>
  <c r="AL8" i="26"/>
  <c r="AL7" i="26"/>
  <c r="AL4" i="26"/>
  <c r="AL5" i="26"/>
  <c r="AL9" i="25"/>
  <c r="AL7" i="25"/>
  <c r="AJ6" i="24"/>
  <c r="AK6" i="24" s="1"/>
  <c r="AJ13" i="24"/>
  <c r="AK13" i="24" s="1"/>
  <c r="AJ12" i="24"/>
  <c r="AK12" i="24" s="1"/>
  <c r="AJ5" i="24"/>
  <c r="AK5" i="24" s="1"/>
  <c r="AL5" i="24" s="1"/>
  <c r="AJ11" i="24"/>
  <c r="AK11" i="24" s="1"/>
  <c r="AL9" i="24"/>
  <c r="AL4" i="24"/>
  <c r="AL12" i="24"/>
  <c r="AJ4" i="23"/>
  <c r="AK4" i="23" s="1"/>
  <c r="AJ7" i="23"/>
  <c r="AK7" i="23" s="1"/>
  <c r="AL7" i="23" s="1"/>
  <c r="AJ10" i="23"/>
  <c r="AK10" i="23" s="1"/>
  <c r="AJ8" i="23"/>
  <c r="AK8" i="23" s="1"/>
  <c r="AL8" i="23"/>
  <c r="AL10" i="23"/>
  <c r="AL5" i="23"/>
  <c r="AL9" i="23"/>
  <c r="AJ5" i="21"/>
  <c r="AK5" i="21" s="1"/>
  <c r="AJ6" i="21"/>
  <c r="AK6" i="21" s="1"/>
  <c r="AJ7" i="21"/>
  <c r="AK7" i="21" s="1"/>
  <c r="AL5" i="21"/>
  <c r="AL6" i="21"/>
  <c r="AL7" i="21"/>
  <c r="AL7" i="27"/>
  <c r="AL14" i="27"/>
  <c r="AL4" i="27"/>
  <c r="AL9" i="27"/>
  <c r="D4" i="27" s="1"/>
  <c r="AL5" i="27"/>
  <c r="AJ7" i="20"/>
  <c r="AK7" i="20" s="1"/>
  <c r="AJ5" i="20"/>
  <c r="AK5" i="20" s="1"/>
  <c r="AL7" i="20" s="1"/>
  <c r="AJ6" i="20"/>
  <c r="AK6" i="20" s="1"/>
  <c r="AL5" i="20" s="1"/>
  <c r="AL4" i="20"/>
  <c r="AJ6" i="19"/>
  <c r="AK6" i="19" s="1"/>
  <c r="AL4" i="19"/>
  <c r="AL4" i="2"/>
  <c r="AL5" i="2"/>
  <c r="Z5" i="26"/>
  <c r="AA5" i="26" s="1"/>
  <c r="AB7" i="26" s="1"/>
  <c r="Z10" i="26"/>
  <c r="AA10" i="26" s="1"/>
  <c r="Z7" i="24"/>
  <c r="AA7" i="24" s="1"/>
  <c r="Z6" i="24"/>
  <c r="AA6" i="24" s="1"/>
  <c r="Z9" i="24"/>
  <c r="AA9" i="24" s="1"/>
  <c r="Z12" i="24"/>
  <c r="AA12" i="24" s="1"/>
  <c r="Z10" i="24"/>
  <c r="AA10" i="24" s="1"/>
  <c r="Z11" i="24"/>
  <c r="AA11" i="24" s="1"/>
  <c r="Z5" i="24"/>
  <c r="AA5" i="24" s="1"/>
  <c r="Z4" i="24"/>
  <c r="AA4" i="24" s="1"/>
  <c r="AB7" i="24" s="1"/>
  <c r="Z9" i="23"/>
  <c r="AA9" i="23" s="1"/>
  <c r="Z8" i="23"/>
  <c r="AA8" i="23" s="1"/>
  <c r="AB8" i="23" s="1"/>
  <c r="Z7" i="23"/>
  <c r="AA7" i="23" s="1"/>
  <c r="Z4" i="21"/>
  <c r="AA4" i="21" s="1"/>
  <c r="Z5" i="21"/>
  <c r="AA5" i="21" s="1"/>
  <c r="Z12" i="27"/>
  <c r="AA12" i="27" s="1"/>
  <c r="Z11" i="27"/>
  <c r="AA11" i="27" s="1"/>
  <c r="Z10" i="27"/>
  <c r="AA10" i="27" s="1"/>
  <c r="Z9" i="27"/>
  <c r="AA9" i="27" s="1"/>
  <c r="Z8" i="27"/>
  <c r="AA8" i="27" s="1"/>
  <c r="Z7" i="27"/>
  <c r="AA7" i="27" s="1"/>
  <c r="Z6" i="27"/>
  <c r="AA6" i="27" s="1"/>
  <c r="Z5" i="27"/>
  <c r="AA5" i="27" s="1"/>
  <c r="Z4" i="27"/>
  <c r="AA4" i="27" s="1"/>
  <c r="Z4" i="20"/>
  <c r="Z7" i="20"/>
  <c r="AA7" i="20" s="1"/>
  <c r="Z6" i="20"/>
  <c r="AA6" i="20" s="1"/>
  <c r="Z4" i="19"/>
  <c r="AA4" i="19" s="1"/>
  <c r="AV4" i="24"/>
  <c r="AL10" i="24"/>
  <c r="P8" i="26"/>
  <c r="P7" i="26"/>
  <c r="P4" i="26"/>
  <c r="P10" i="26"/>
  <c r="P6" i="26"/>
  <c r="P4" i="25"/>
  <c r="P5" i="25"/>
  <c r="P4" i="27"/>
  <c r="P10" i="27"/>
  <c r="P11" i="27"/>
  <c r="P6" i="27"/>
  <c r="P12" i="27"/>
  <c r="P5" i="27"/>
  <c r="P12" i="24"/>
  <c r="P5" i="24"/>
  <c r="P11" i="24"/>
  <c r="P10" i="24"/>
  <c r="P9" i="24"/>
  <c r="R9" i="24" s="1"/>
  <c r="S9" i="24" s="1"/>
  <c r="P8" i="23"/>
  <c r="R8" i="23" s="1"/>
  <c r="S8" i="23" s="1"/>
  <c r="P7" i="21"/>
  <c r="Q7" i="21" s="1"/>
  <c r="P6" i="21"/>
  <c r="Q6" i="21" s="1"/>
  <c r="P5" i="21"/>
  <c r="Q5" i="21" s="1"/>
  <c r="R5" i="21" s="1"/>
  <c r="S5" i="21" s="1"/>
  <c r="P9" i="27"/>
  <c r="P14" i="27"/>
  <c r="P6" i="20"/>
  <c r="Q6" i="20" s="1"/>
  <c r="P5" i="20"/>
  <c r="Q5" i="20" s="1"/>
  <c r="P5" i="19"/>
  <c r="R5" i="19" s="1"/>
  <c r="S5" i="19" s="1"/>
  <c r="P4" i="19"/>
  <c r="P4" i="2"/>
  <c r="R4" i="2" s="1"/>
  <c r="S4" i="2" s="1"/>
  <c r="AV5" i="20"/>
  <c r="AL11" i="27"/>
  <c r="AL6" i="27"/>
  <c r="AL13" i="27"/>
  <c r="AL12" i="27"/>
  <c r="AL8" i="27"/>
  <c r="AL10" i="27"/>
  <c r="AV5" i="23"/>
  <c r="AV4" i="23"/>
  <c r="AL6" i="23"/>
  <c r="AL4" i="23"/>
  <c r="AV10" i="24"/>
  <c r="AV5" i="24"/>
  <c r="AV11" i="24"/>
  <c r="AV13" i="24"/>
  <c r="AL8" i="24"/>
  <c r="AL11" i="24"/>
  <c r="AL6" i="25"/>
  <c r="AL5" i="25"/>
  <c r="AL4" i="25"/>
  <c r="AL8" i="25"/>
  <c r="R4" i="25"/>
  <c r="S4" i="25" s="1"/>
  <c r="BE6" i="26"/>
  <c r="BE10" i="26"/>
  <c r="BE4" i="26"/>
  <c r="AV6" i="20"/>
  <c r="AL6" i="20"/>
  <c r="AA4" i="20"/>
  <c r="AB4" i="20" s="1"/>
  <c r="Q4" i="20"/>
  <c r="R7" i="20" s="1"/>
  <c r="AL5" i="19"/>
  <c r="AL6" i="19"/>
  <c r="B5" i="21"/>
  <c r="AL4" i="21"/>
  <c r="AB4" i="22"/>
  <c r="AB6" i="22"/>
  <c r="AB7" i="22"/>
  <c r="S7" i="22"/>
  <c r="B7" i="22"/>
  <c r="B5" i="22"/>
  <c r="S4" i="22"/>
  <c r="B4" i="22"/>
  <c r="S6" i="22"/>
  <c r="B6" i="22"/>
  <c r="AV5" i="22"/>
  <c r="AB4" i="19"/>
  <c r="AB5" i="19"/>
  <c r="AB6" i="19"/>
  <c r="AB4" i="2"/>
  <c r="AB5" i="2"/>
  <c r="AJ4" i="18"/>
  <c r="AK4" i="18" s="1"/>
  <c r="AT4" i="18"/>
  <c r="AU4" i="18" s="1"/>
  <c r="P5" i="18"/>
  <c r="P6" i="18"/>
  <c r="AJ5" i="18"/>
  <c r="AK5" i="18" s="1"/>
  <c r="AT5" i="18"/>
  <c r="AU5" i="18" s="1"/>
  <c r="BM5" i="18"/>
  <c r="AJ6" i="18"/>
  <c r="AK6" i="18" s="1"/>
  <c r="AT6" i="18"/>
  <c r="AU6" i="18" s="1"/>
  <c r="BM6" i="18"/>
  <c r="BF8" i="26" l="1"/>
  <c r="BG8" i="26" s="1"/>
  <c r="BF10" i="26"/>
  <c r="AV5" i="25"/>
  <c r="AV6" i="25"/>
  <c r="AV4" i="25"/>
  <c r="AV7" i="25"/>
  <c r="BF4" i="26"/>
  <c r="BF5" i="26"/>
  <c r="BF6" i="26"/>
  <c r="BF7" i="26"/>
  <c r="AV8" i="25"/>
  <c r="AV12" i="27"/>
  <c r="AV9" i="27"/>
  <c r="AV11" i="27"/>
  <c r="AV8" i="27"/>
  <c r="AV13" i="27"/>
  <c r="AV10" i="27"/>
  <c r="AV7" i="27"/>
  <c r="BD4" i="21"/>
  <c r="BE4" i="21" s="1"/>
  <c r="BF4" i="21" s="1"/>
  <c r="AV6" i="26"/>
  <c r="AV5" i="27"/>
  <c r="AV14" i="27"/>
  <c r="AV4" i="27"/>
  <c r="AV6" i="27"/>
  <c r="AV4" i="19"/>
  <c r="AV6" i="19"/>
  <c r="AV5" i="2"/>
  <c r="AV5" i="26"/>
  <c r="AV10" i="26"/>
  <c r="AV8" i="26"/>
  <c r="AV9" i="26"/>
  <c r="AV7" i="26"/>
  <c r="AV4" i="26"/>
  <c r="AV6" i="21"/>
  <c r="AV7" i="21"/>
  <c r="AV4" i="21"/>
  <c r="AV5" i="21"/>
  <c r="AL13" i="24"/>
  <c r="AL6" i="24"/>
  <c r="AL7" i="24"/>
  <c r="AB12" i="24"/>
  <c r="AB5" i="21"/>
  <c r="AB7" i="21"/>
  <c r="AB6" i="21"/>
  <c r="AB4" i="21"/>
  <c r="AB14" i="27"/>
  <c r="AB5" i="27"/>
  <c r="AB9" i="27"/>
  <c r="AB11" i="27"/>
  <c r="AB6" i="27"/>
  <c r="AB10" i="27"/>
  <c r="AB7" i="27"/>
  <c r="AB12" i="27"/>
  <c r="AB8" i="27"/>
  <c r="AB4" i="27"/>
  <c r="AB13" i="27"/>
  <c r="B8" i="23"/>
  <c r="R4" i="26"/>
  <c r="S4" i="26" s="1"/>
  <c r="R9" i="26"/>
  <c r="R6" i="26"/>
  <c r="S6" i="26" s="1"/>
  <c r="R10" i="26"/>
  <c r="R7" i="26"/>
  <c r="R8" i="26"/>
  <c r="R5" i="26"/>
  <c r="R5" i="25"/>
  <c r="R6" i="25"/>
  <c r="R7" i="25"/>
  <c r="R8" i="25"/>
  <c r="R9" i="25"/>
  <c r="R5" i="27"/>
  <c r="S5" i="27" s="1"/>
  <c r="R10" i="24"/>
  <c r="R11" i="24"/>
  <c r="R4" i="24"/>
  <c r="R5" i="24"/>
  <c r="S5" i="24" s="1"/>
  <c r="B9" i="24"/>
  <c r="R12" i="24"/>
  <c r="S12" i="24" s="1"/>
  <c r="R7" i="24"/>
  <c r="R13" i="24"/>
  <c r="R8" i="24"/>
  <c r="R6" i="24"/>
  <c r="R6" i="23"/>
  <c r="R10" i="23"/>
  <c r="R5" i="23"/>
  <c r="R7" i="23"/>
  <c r="R4" i="23"/>
  <c r="S4" i="23" s="1"/>
  <c r="R9" i="23"/>
  <c r="R6" i="21"/>
  <c r="R4" i="21"/>
  <c r="R7" i="21"/>
  <c r="R4" i="27"/>
  <c r="S4" i="27" s="1"/>
  <c r="R10" i="27"/>
  <c r="R14" i="27"/>
  <c r="R11" i="27"/>
  <c r="R8" i="27"/>
  <c r="R13" i="27"/>
  <c r="R9" i="27"/>
  <c r="R6" i="27"/>
  <c r="R7" i="27"/>
  <c r="R12" i="27"/>
  <c r="S7" i="20"/>
  <c r="B7" i="20"/>
  <c r="R5" i="20"/>
  <c r="R6" i="20"/>
  <c r="B5" i="19"/>
  <c r="R4" i="19"/>
  <c r="S4" i="19" s="1"/>
  <c r="R6" i="19"/>
  <c r="B4" i="19"/>
  <c r="R5" i="2"/>
  <c r="B4" i="2"/>
  <c r="R4" i="20"/>
  <c r="B4" i="20" s="1"/>
  <c r="AB4" i="23"/>
  <c r="AB6" i="23"/>
  <c r="AB9" i="23"/>
  <c r="AB5" i="23"/>
  <c r="AB10" i="23"/>
  <c r="AB7" i="23"/>
  <c r="AB4" i="24"/>
  <c r="AB8" i="24"/>
  <c r="AB13" i="24"/>
  <c r="AB10" i="24"/>
  <c r="AB11" i="24"/>
  <c r="AB6" i="24"/>
  <c r="AB9" i="24"/>
  <c r="AB5" i="24"/>
  <c r="S4" i="24"/>
  <c r="B4" i="24"/>
  <c r="B5" i="24"/>
  <c r="B12" i="24"/>
  <c r="AB4" i="25"/>
  <c r="AB8" i="25"/>
  <c r="AB6" i="25"/>
  <c r="AB9" i="25"/>
  <c r="AB5" i="25"/>
  <c r="AB7" i="25"/>
  <c r="B4" i="25"/>
  <c r="AB4" i="26"/>
  <c r="AB6" i="26"/>
  <c r="AB9" i="26"/>
  <c r="AB5" i="26"/>
  <c r="AB10" i="26"/>
  <c r="AB8" i="26"/>
  <c r="AB7" i="20"/>
  <c r="AB5" i="20"/>
  <c r="AB6" i="20"/>
  <c r="V4" i="22" a="1"/>
  <c r="BF6" i="21" l="1"/>
  <c r="BF7" i="21"/>
  <c r="BF5" i="21"/>
  <c r="B5" i="27"/>
  <c r="B6" i="26"/>
  <c r="B4" i="26"/>
  <c r="S5" i="26"/>
  <c r="B5" i="26"/>
  <c r="S8" i="26"/>
  <c r="B8" i="26"/>
  <c r="S7" i="26"/>
  <c r="B7" i="26"/>
  <c r="S10" i="26"/>
  <c r="B10" i="26"/>
  <c r="S9" i="26"/>
  <c r="B9" i="26"/>
  <c r="S9" i="25"/>
  <c r="B9" i="25"/>
  <c r="S8" i="25"/>
  <c r="B8" i="25"/>
  <c r="S7" i="25"/>
  <c r="B7" i="25"/>
  <c r="S6" i="25"/>
  <c r="B6" i="25"/>
  <c r="S5" i="25"/>
  <c r="B5" i="25"/>
  <c r="S6" i="24"/>
  <c r="B6" i="24"/>
  <c r="S8" i="24"/>
  <c r="B8" i="24"/>
  <c r="S13" i="24"/>
  <c r="B13" i="24"/>
  <c r="S7" i="24"/>
  <c r="B7" i="24"/>
  <c r="S11" i="24"/>
  <c r="B11" i="24"/>
  <c r="S10" i="24"/>
  <c r="B10" i="24"/>
  <c r="S9" i="23"/>
  <c r="B9" i="23"/>
  <c r="S7" i="23"/>
  <c r="B7" i="23"/>
  <c r="S5" i="23"/>
  <c r="B5" i="23"/>
  <c r="S10" i="23"/>
  <c r="B10" i="23"/>
  <c r="B4" i="23"/>
  <c r="S6" i="23"/>
  <c r="B6" i="23"/>
  <c r="S4" i="21"/>
  <c r="B4" i="21"/>
  <c r="S7" i="21"/>
  <c r="B7" i="21"/>
  <c r="S6" i="21"/>
  <c r="B6" i="21"/>
  <c r="S12" i="27"/>
  <c r="B12" i="27"/>
  <c r="S7" i="27"/>
  <c r="B7" i="27"/>
  <c r="S6" i="27"/>
  <c r="B6" i="27"/>
  <c r="S9" i="27"/>
  <c r="B9" i="27"/>
  <c r="S13" i="27"/>
  <c r="B13" i="27"/>
  <c r="S8" i="27"/>
  <c r="B8" i="27"/>
  <c r="S11" i="27"/>
  <c r="B11" i="27"/>
  <c r="S14" i="27"/>
  <c r="B14" i="27"/>
  <c r="S10" i="27"/>
  <c r="B10" i="27"/>
  <c r="S6" i="20"/>
  <c r="B6" i="20"/>
  <c r="S5" i="20"/>
  <c r="B5" i="20"/>
  <c r="S6" i="19"/>
  <c r="V4" i="19" s="1" a="1"/>
  <c r="AC5" i="19" s="1"/>
  <c r="B6" i="19"/>
  <c r="S5" i="2"/>
  <c r="V4" i="2" s="1" a="1"/>
  <c r="B5" i="2"/>
  <c r="S4" i="20"/>
  <c r="V4" i="20" s="1" a="1"/>
  <c r="V4" i="20" s="1"/>
  <c r="AC7" i="22"/>
  <c r="AC6" i="22"/>
  <c r="V4" i="22"/>
  <c r="AC5" i="22"/>
  <c r="AB4" i="18"/>
  <c r="AB5" i="18"/>
  <c r="AB6" i="18"/>
  <c r="R4" i="18"/>
  <c r="S4" i="18" s="1"/>
  <c r="R5" i="18"/>
  <c r="S5" i="18" s="1"/>
  <c r="R6" i="18"/>
  <c r="S6" i="18" s="1"/>
  <c r="AL4" i="18"/>
  <c r="AV4" i="18"/>
  <c r="AL5" i="18"/>
  <c r="AL6" i="18"/>
  <c r="AV5" i="18"/>
  <c r="AV6" i="18"/>
  <c r="AC6" i="19" l="1"/>
  <c r="V4" i="23" a="1"/>
  <c r="AC8" i="23" s="1"/>
  <c r="V4" i="24" a="1"/>
  <c r="AC11" i="24" s="1"/>
  <c r="V4" i="26" a="1"/>
  <c r="AC9" i="26" s="1"/>
  <c r="V4" i="25" a="1"/>
  <c r="V4" i="27" a="1"/>
  <c r="AC13" i="27" s="1"/>
  <c r="V4" i="21" a="1"/>
  <c r="AC7" i="20"/>
  <c r="AC5" i="20"/>
  <c r="AC6" i="20"/>
  <c r="V4" i="19"/>
  <c r="AC5" i="2"/>
  <c r="V4" i="2"/>
  <c r="C4" i="20"/>
  <c r="AC4" i="20"/>
  <c r="C7" i="20"/>
  <c r="C5" i="20"/>
  <c r="C6" i="20"/>
  <c r="C6" i="22"/>
  <c r="AC4" i="22"/>
  <c r="AF4" i="22" s="1" a="1"/>
  <c r="C7" i="22"/>
  <c r="C4" i="22"/>
  <c r="C5" i="22"/>
  <c r="C5" i="19"/>
  <c r="AC4" i="19"/>
  <c r="AF4" i="19" s="1" a="1"/>
  <c r="C6" i="19"/>
  <c r="C4" i="19"/>
  <c r="V4" i="18" a="1"/>
  <c r="V4" i="18" s="1"/>
  <c r="AC4" i="18" s="1"/>
  <c r="B4" i="18"/>
  <c r="B6" i="18"/>
  <c r="B5" i="18"/>
  <c r="AF4" i="20" l="1" a="1"/>
  <c r="AF4" i="20" s="1"/>
  <c r="D4" i="20" s="1"/>
  <c r="AC6" i="23"/>
  <c r="AC9" i="23"/>
  <c r="V4" i="23"/>
  <c r="AC5" i="23"/>
  <c r="AC10" i="23"/>
  <c r="AC7" i="23"/>
  <c r="AC10" i="24"/>
  <c r="AC6" i="24"/>
  <c r="AC9" i="24"/>
  <c r="AC5" i="24"/>
  <c r="AC12" i="24"/>
  <c r="AC7" i="24"/>
  <c r="V4" i="24"/>
  <c r="AC8" i="24"/>
  <c r="AC13" i="24"/>
  <c r="AC6" i="26"/>
  <c r="AC7" i="26"/>
  <c r="V4" i="26"/>
  <c r="C4" i="26" s="1"/>
  <c r="AC5" i="26"/>
  <c r="AC10" i="26"/>
  <c r="AC8" i="26"/>
  <c r="AC4" i="26"/>
  <c r="V4" i="25"/>
  <c r="AC7" i="25"/>
  <c r="AC5" i="25"/>
  <c r="AC9" i="25"/>
  <c r="AC6" i="25"/>
  <c r="AC8" i="25"/>
  <c r="AC8" i="27"/>
  <c r="AC12" i="27"/>
  <c r="V4" i="27"/>
  <c r="C11" i="27" s="1"/>
  <c r="AC7" i="27"/>
  <c r="AC10" i="27"/>
  <c r="AC6" i="27"/>
  <c r="AC11" i="27"/>
  <c r="AC9" i="27"/>
  <c r="AC5" i="27"/>
  <c r="AC14" i="27"/>
  <c r="AC4" i="23"/>
  <c r="AC6" i="21"/>
  <c r="AC5" i="21"/>
  <c r="AC7" i="21"/>
  <c r="V4" i="21"/>
  <c r="AC4" i="27"/>
  <c r="C7" i="27"/>
  <c r="C5" i="27"/>
  <c r="C8" i="27"/>
  <c r="C14" i="27"/>
  <c r="C4" i="2"/>
  <c r="C5" i="2"/>
  <c r="AC4" i="2"/>
  <c r="AF4" i="2" s="1" a="1"/>
  <c r="AM5" i="22"/>
  <c r="AM7" i="22"/>
  <c r="AM6" i="22"/>
  <c r="AF4" i="22"/>
  <c r="AM6" i="19"/>
  <c r="AM5" i="19"/>
  <c r="AF4" i="19"/>
  <c r="AC5" i="18"/>
  <c r="AC6" i="18"/>
  <c r="D5" i="20" l="1"/>
  <c r="D6" i="20"/>
  <c r="D7" i="20"/>
  <c r="AM4" i="20"/>
  <c r="AM7" i="20"/>
  <c r="AM6" i="20"/>
  <c r="AM5" i="20"/>
  <c r="AF4" i="23" a="1"/>
  <c r="AM6" i="23" s="1"/>
  <c r="C10" i="27"/>
  <c r="C9" i="27"/>
  <c r="AM7" i="27"/>
  <c r="C5" i="23"/>
  <c r="C4" i="23"/>
  <c r="C10" i="23"/>
  <c r="C6" i="23"/>
  <c r="C8" i="23"/>
  <c r="C9" i="23"/>
  <c r="C7" i="23"/>
  <c r="AC4" i="24"/>
  <c r="AF4" i="24" s="1" a="1"/>
  <c r="C8" i="24"/>
  <c r="C6" i="24"/>
  <c r="C13" i="24"/>
  <c r="C12" i="24"/>
  <c r="C5" i="24"/>
  <c r="C9" i="24"/>
  <c r="C4" i="24"/>
  <c r="C10" i="24"/>
  <c r="C7" i="24"/>
  <c r="C11" i="24"/>
  <c r="C10" i="26"/>
  <c r="C6" i="26"/>
  <c r="C7" i="26"/>
  <c r="C5" i="26"/>
  <c r="C9" i="26"/>
  <c r="C8" i="26"/>
  <c r="AF4" i="26" a="1"/>
  <c r="AM5" i="26" s="1"/>
  <c r="C7" i="25"/>
  <c r="AC4" i="25"/>
  <c r="AF4" i="25" s="1" a="1"/>
  <c r="C4" i="25"/>
  <c r="C8" i="25"/>
  <c r="C6" i="25"/>
  <c r="C9" i="25"/>
  <c r="C5" i="25"/>
  <c r="C6" i="27"/>
  <c r="C13" i="27"/>
  <c r="C12" i="27"/>
  <c r="C6" i="21"/>
  <c r="AC4" i="21"/>
  <c r="AF4" i="21" s="1" a="1"/>
  <c r="C7" i="21"/>
  <c r="C5" i="21"/>
  <c r="C4" i="21"/>
  <c r="AM5" i="2"/>
  <c r="AF4" i="2"/>
  <c r="D7" i="22"/>
  <c r="D6" i="22"/>
  <c r="D5" i="22"/>
  <c r="AM4" i="22"/>
  <c r="AP4" i="22" s="1" a="1"/>
  <c r="D4" i="22"/>
  <c r="D6" i="19"/>
  <c r="D5" i="19"/>
  <c r="AM4" i="19"/>
  <c r="AP4" i="19" s="1" a="1"/>
  <c r="D4" i="19"/>
  <c r="C6" i="18"/>
  <c r="C5" i="18"/>
  <c r="AF4" i="18" a="1"/>
  <c r="C4" i="18"/>
  <c r="AF4" i="23" l="1"/>
  <c r="AM4" i="23" s="1"/>
  <c r="AM5" i="23"/>
  <c r="AP4" i="20" a="1"/>
  <c r="AP4" i="20" s="1"/>
  <c r="AW4" i="20" s="1"/>
  <c r="AM9" i="23"/>
  <c r="AM10" i="23"/>
  <c r="AM7" i="23"/>
  <c r="AM8" i="23"/>
  <c r="AM6" i="27"/>
  <c r="AM14" i="27"/>
  <c r="AM12" i="27"/>
  <c r="AM11" i="27"/>
  <c r="AM9" i="27"/>
  <c r="AM13" i="27"/>
  <c r="AM8" i="27"/>
  <c r="AM10" i="27"/>
  <c r="AM5" i="27"/>
  <c r="AM11" i="24"/>
  <c r="AF4" i="24"/>
  <c r="AM8" i="24"/>
  <c r="AM12" i="24"/>
  <c r="AM10" i="24"/>
  <c r="AM6" i="24"/>
  <c r="AM7" i="24"/>
  <c r="AM5" i="24"/>
  <c r="AM13" i="24"/>
  <c r="AM9" i="24"/>
  <c r="AM9" i="26"/>
  <c r="AF4" i="26"/>
  <c r="AM7" i="26"/>
  <c r="AM10" i="26"/>
  <c r="AM8" i="26"/>
  <c r="AM6" i="26"/>
  <c r="AF4" i="25"/>
  <c r="AM5" i="25"/>
  <c r="AM8" i="25"/>
  <c r="AM6" i="25"/>
  <c r="AM7" i="25"/>
  <c r="AM9" i="25"/>
  <c r="AM5" i="21"/>
  <c r="AM7" i="21"/>
  <c r="AM6" i="21"/>
  <c r="AF4" i="21"/>
  <c r="AM4" i="2"/>
  <c r="AP4" i="2" s="1" a="1"/>
  <c r="D4" i="2"/>
  <c r="D5" i="2"/>
  <c r="AP4" i="22"/>
  <c r="AW7" i="22"/>
  <c r="AW6" i="22"/>
  <c r="AW5" i="22"/>
  <c r="AP4" i="19"/>
  <c r="AW6" i="19"/>
  <c r="AW5" i="19"/>
  <c r="AM6" i="18"/>
  <c r="AM5" i="18"/>
  <c r="AF4" i="18"/>
  <c r="D4" i="18" s="1"/>
  <c r="D6" i="23" l="1"/>
  <c r="E6" i="20"/>
  <c r="E5" i="20"/>
  <c r="E7" i="20"/>
  <c r="AW7" i="20"/>
  <c r="E4" i="20"/>
  <c r="AW6" i="20"/>
  <c r="AW5" i="20"/>
  <c r="D4" i="23"/>
  <c r="D8" i="23"/>
  <c r="D7" i="23"/>
  <c r="D10" i="23"/>
  <c r="D9" i="23"/>
  <c r="D5" i="23"/>
  <c r="AP4" i="23" a="1"/>
  <c r="AP4" i="23" s="1"/>
  <c r="E4" i="23" s="1"/>
  <c r="D5" i="27"/>
  <c r="D13" i="27"/>
  <c r="D6" i="27"/>
  <c r="AM4" i="27"/>
  <c r="AP4" i="27" s="1" a="1"/>
  <c r="AW13" i="27" s="1"/>
  <c r="D10" i="27"/>
  <c r="D14" i="27"/>
  <c r="D11" i="27"/>
  <c r="D7" i="27"/>
  <c r="D9" i="27"/>
  <c r="D8" i="27"/>
  <c r="D12" i="27"/>
  <c r="AM4" i="24"/>
  <c r="AP4" i="24" s="1" a="1"/>
  <c r="D12" i="24"/>
  <c r="D10" i="24"/>
  <c r="D5" i="24"/>
  <c r="D4" i="24"/>
  <c r="D9" i="24"/>
  <c r="D13" i="24"/>
  <c r="D11" i="24"/>
  <c r="D6" i="24"/>
  <c r="D8" i="24"/>
  <c r="D7" i="24"/>
  <c r="AM4" i="26"/>
  <c r="AP4" i="26" s="1" a="1"/>
  <c r="AP4" i="26" s="1"/>
  <c r="D6" i="26"/>
  <c r="D5" i="26"/>
  <c r="D8" i="26"/>
  <c r="D9" i="26"/>
  <c r="D10" i="26"/>
  <c r="D4" i="26"/>
  <c r="D7" i="26"/>
  <c r="AM4" i="25"/>
  <c r="AP4" i="25" a="1"/>
  <c r="D7" i="25"/>
  <c r="D4" i="25"/>
  <c r="D5" i="25"/>
  <c r="D6" i="25"/>
  <c r="D8" i="25"/>
  <c r="D9" i="25"/>
  <c r="AM4" i="21"/>
  <c r="AP4" i="21" s="1" a="1"/>
  <c r="D4" i="21"/>
  <c r="D7" i="21"/>
  <c r="D6" i="21"/>
  <c r="D5" i="21"/>
  <c r="AW5" i="2"/>
  <c r="AP4" i="2"/>
  <c r="E4" i="22"/>
  <c r="E5" i="22"/>
  <c r="E6" i="22"/>
  <c r="AW4" i="22"/>
  <c r="AZ4" i="22" s="1" a="1"/>
  <c r="E7" i="22"/>
  <c r="E6" i="19"/>
  <c r="E4" i="19"/>
  <c r="E5" i="19"/>
  <c r="AW4" i="19"/>
  <c r="AZ4" i="19" s="1" a="1"/>
  <c r="D6" i="18"/>
  <c r="D5" i="18"/>
  <c r="AM4" i="18"/>
  <c r="AP4" i="18" s="1" a="1"/>
  <c r="BA5" i="19" l="1"/>
  <c r="BA6" i="19"/>
  <c r="AZ4" i="20" a="1"/>
  <c r="E8" i="23"/>
  <c r="E6" i="23"/>
  <c r="E9" i="23"/>
  <c r="E10" i="23"/>
  <c r="AW4" i="23"/>
  <c r="E5" i="23"/>
  <c r="AW7" i="23"/>
  <c r="E7" i="23"/>
  <c r="AW8" i="23"/>
  <c r="AW5" i="23"/>
  <c r="AW9" i="23"/>
  <c r="AW6" i="23"/>
  <c r="AW10" i="23"/>
  <c r="AW8" i="27"/>
  <c r="AW5" i="27"/>
  <c r="AW11" i="27"/>
  <c r="AW6" i="27"/>
  <c r="AW9" i="27"/>
  <c r="AW7" i="27"/>
  <c r="AW12" i="27"/>
  <c r="AW10" i="27"/>
  <c r="AW14" i="27"/>
  <c r="AP4" i="27"/>
  <c r="AP4" i="24"/>
  <c r="AW11" i="24"/>
  <c r="AW5" i="24"/>
  <c r="AW12" i="24"/>
  <c r="AW7" i="24"/>
  <c r="AW8" i="24"/>
  <c r="AW9" i="24"/>
  <c r="AW13" i="24"/>
  <c r="AW6" i="24"/>
  <c r="AW10" i="24"/>
  <c r="AW5" i="26"/>
  <c r="AW4" i="26"/>
  <c r="E9" i="26"/>
  <c r="E10" i="26"/>
  <c r="E7" i="26"/>
  <c r="E4" i="26"/>
  <c r="E5" i="26"/>
  <c r="E6" i="26"/>
  <c r="AW10" i="26"/>
  <c r="AW8" i="26"/>
  <c r="AW6" i="26"/>
  <c r="AW7" i="26"/>
  <c r="AW9" i="26"/>
  <c r="E8" i="26"/>
  <c r="AP4" i="25"/>
  <c r="AW7" i="25"/>
  <c r="AW6" i="25"/>
  <c r="AW8" i="25"/>
  <c r="AW5" i="25"/>
  <c r="AW9" i="25"/>
  <c r="AW5" i="21"/>
  <c r="AP4" i="21"/>
  <c r="AW7" i="21"/>
  <c r="AW6" i="21"/>
  <c r="AW4" i="2"/>
  <c r="AZ4" i="2" s="1" a="1"/>
  <c r="BA5" i="2" s="1"/>
  <c r="BC5" i="2" s="1"/>
  <c r="E4" i="2"/>
  <c r="E5" i="2"/>
  <c r="BG5" i="22"/>
  <c r="BG7" i="22"/>
  <c r="BG6" i="22"/>
  <c r="AZ4" i="22"/>
  <c r="AZ4" i="19"/>
  <c r="AW6" i="18"/>
  <c r="AW5" i="18"/>
  <c r="AP4" i="18"/>
  <c r="AZ4" i="20" l="1"/>
  <c r="BA5" i="20"/>
  <c r="BA6" i="20"/>
  <c r="BA7" i="20"/>
  <c r="BD4" i="19"/>
  <c r="BE4" i="19" s="1"/>
  <c r="F4" i="19"/>
  <c r="H4" i="19" s="1"/>
  <c r="E14" i="27"/>
  <c r="E4" i="27"/>
  <c r="AZ4" i="23" a="1"/>
  <c r="E8" i="27"/>
  <c r="E12" i="27"/>
  <c r="E6" i="27"/>
  <c r="E5" i="27"/>
  <c r="E11" i="27"/>
  <c r="E13" i="27"/>
  <c r="E7" i="27"/>
  <c r="AW4" i="27"/>
  <c r="AZ4" i="27" s="1" a="1"/>
  <c r="E10" i="27"/>
  <c r="E9" i="27"/>
  <c r="AW4" i="24"/>
  <c r="AZ4" i="24" s="1" a="1"/>
  <c r="E6" i="24"/>
  <c r="E13" i="24"/>
  <c r="E5" i="24"/>
  <c r="E7" i="24"/>
  <c r="E4" i="24"/>
  <c r="E11" i="24"/>
  <c r="E10" i="24"/>
  <c r="E8" i="24"/>
  <c r="E12" i="24"/>
  <c r="E9" i="24"/>
  <c r="AZ4" i="26" a="1"/>
  <c r="BG6" i="26" s="1"/>
  <c r="AW4" i="25"/>
  <c r="AZ4" i="25" s="1" a="1"/>
  <c r="E9" i="25"/>
  <c r="E5" i="25"/>
  <c r="E8" i="25"/>
  <c r="E6" i="25"/>
  <c r="E7" i="25"/>
  <c r="E4" i="25"/>
  <c r="E7" i="21"/>
  <c r="E6" i="21"/>
  <c r="AW4" i="21"/>
  <c r="AZ4" i="21" s="1" a="1"/>
  <c r="E4" i="21"/>
  <c r="E5" i="21"/>
  <c r="AZ4" i="2"/>
  <c r="BA4" i="2" s="1"/>
  <c r="E5" i="18"/>
  <c r="E6" i="18"/>
  <c r="E4" i="18"/>
  <c r="BG4" i="22"/>
  <c r="F4" i="22"/>
  <c r="H4" i="22" s="1"/>
  <c r="F5" i="22"/>
  <c r="H5" i="22" s="1"/>
  <c r="F6" i="22"/>
  <c r="H6" i="22" s="1"/>
  <c r="I6" i="22" s="1"/>
  <c r="F7" i="22"/>
  <c r="H7" i="22" s="1"/>
  <c r="AW4" i="18"/>
  <c r="AZ4" i="18" s="1" a="1"/>
  <c r="BC4" i="2" l="1"/>
  <c r="BD4" i="2" s="1"/>
  <c r="BE4" i="2" s="1"/>
  <c r="BD5" i="19"/>
  <c r="BE5" i="19" s="1"/>
  <c r="BD6" i="19"/>
  <c r="BE6" i="19" s="1"/>
  <c r="BF6" i="19" s="1"/>
  <c r="BA5" i="25"/>
  <c r="BA6" i="25"/>
  <c r="BA7" i="25"/>
  <c r="BA8" i="25"/>
  <c r="BA9" i="25"/>
  <c r="BA11" i="24"/>
  <c r="BA7" i="24"/>
  <c r="BA12" i="24"/>
  <c r="BA8" i="24"/>
  <c r="BA13" i="24"/>
  <c r="BA6" i="24"/>
  <c r="BA9" i="24"/>
  <c r="BA10" i="24"/>
  <c r="BA5" i="27"/>
  <c r="BA12" i="27"/>
  <c r="BA13" i="27"/>
  <c r="BA14" i="27"/>
  <c r="BA6" i="27"/>
  <c r="BA7" i="27"/>
  <c r="BA8" i="27"/>
  <c r="BA9" i="27"/>
  <c r="BA10" i="27"/>
  <c r="BA11" i="27"/>
  <c r="F7" i="20"/>
  <c r="H7" i="20" s="1"/>
  <c r="F5" i="20"/>
  <c r="H5" i="20" s="1"/>
  <c r="BA4" i="20"/>
  <c r="BD4" i="20" s="1"/>
  <c r="BE4" i="20" s="1"/>
  <c r="BD5" i="2"/>
  <c r="BE5" i="2" s="1"/>
  <c r="AZ4" i="23"/>
  <c r="BA5" i="23"/>
  <c r="BA7" i="23"/>
  <c r="BA6" i="23"/>
  <c r="BA9" i="23"/>
  <c r="BA8" i="23"/>
  <c r="BA10" i="23"/>
  <c r="BA5" i="18"/>
  <c r="BA6" i="18"/>
  <c r="AZ4" i="27"/>
  <c r="AZ4" i="24"/>
  <c r="BG5" i="26"/>
  <c r="AZ4" i="26"/>
  <c r="BG10" i="26"/>
  <c r="BG7" i="26"/>
  <c r="AZ4" i="25"/>
  <c r="AZ4" i="21"/>
  <c r="BG5" i="21"/>
  <c r="BG7" i="21"/>
  <c r="BG6" i="21"/>
  <c r="I7" i="22"/>
  <c r="I5" i="22"/>
  <c r="I10" i="22"/>
  <c r="I9" i="22"/>
  <c r="I4" i="22"/>
  <c r="I8" i="22"/>
  <c r="W4" i="7" a="1"/>
  <c r="W4" i="7" s="1"/>
  <c r="X4" i="7" a="1"/>
  <c r="X4" i="7" s="1"/>
  <c r="AZ4" i="18"/>
  <c r="BF5" i="2" l="1"/>
  <c r="BG6" i="19"/>
  <c r="F5" i="19"/>
  <c r="H5" i="19" s="1"/>
  <c r="BF4" i="19"/>
  <c r="BF5" i="19"/>
  <c r="BG5" i="19" s="1"/>
  <c r="F5" i="25"/>
  <c r="H5" i="25" s="1"/>
  <c r="F7" i="25"/>
  <c r="H7" i="25" s="1"/>
  <c r="BA4" i="25"/>
  <c r="BD4" i="25" s="1"/>
  <c r="BE4" i="25" s="1"/>
  <c r="BD5" i="25"/>
  <c r="BE5" i="25" s="1"/>
  <c r="BA4" i="24"/>
  <c r="BD4" i="24" s="1"/>
  <c r="BE4" i="24" s="1"/>
  <c r="F9" i="24"/>
  <c r="H9" i="24" s="1"/>
  <c r="F10" i="24"/>
  <c r="H10" i="24" s="1"/>
  <c r="F12" i="24"/>
  <c r="H12" i="24" s="1"/>
  <c r="F4" i="24"/>
  <c r="H4" i="24" s="1"/>
  <c r="BA4" i="27"/>
  <c r="BD4" i="27" s="1"/>
  <c r="BE4" i="27" s="1"/>
  <c r="F9" i="27"/>
  <c r="H9" i="27" s="1"/>
  <c r="F12" i="27"/>
  <c r="H12" i="27" s="1"/>
  <c r="F6" i="27"/>
  <c r="H6" i="27" s="1"/>
  <c r="BD5" i="20"/>
  <c r="BE5" i="20" s="1"/>
  <c r="BD6" i="20"/>
  <c r="BE6" i="20" s="1"/>
  <c r="BD7" i="20"/>
  <c r="BE7" i="20" s="1"/>
  <c r="F4" i="2"/>
  <c r="H4" i="2" s="1"/>
  <c r="BG5" i="2"/>
  <c r="BF4" i="2"/>
  <c r="F9" i="23"/>
  <c r="H9" i="23" s="1"/>
  <c r="F8" i="23"/>
  <c r="H8" i="23" s="1"/>
  <c r="BA4" i="23"/>
  <c r="BD4" i="23" s="1"/>
  <c r="BE4" i="23" s="1"/>
  <c r="F10" i="23"/>
  <c r="H10" i="23" s="1"/>
  <c r="F4" i="23"/>
  <c r="H4" i="23" s="1"/>
  <c r="F5" i="23"/>
  <c r="H5" i="23" s="1"/>
  <c r="F4" i="18"/>
  <c r="H4" i="18" s="1"/>
  <c r="BA4" i="18"/>
  <c r="BD4" i="18" s="1"/>
  <c r="BE4" i="18" s="1"/>
  <c r="F9" i="26"/>
  <c r="H9" i="26" s="1"/>
  <c r="F5" i="26"/>
  <c r="H5" i="26" s="1"/>
  <c r="F6" i="26"/>
  <c r="H6" i="26" s="1"/>
  <c r="F7" i="26"/>
  <c r="H7" i="26" s="1"/>
  <c r="F8" i="26"/>
  <c r="H8" i="26" s="1"/>
  <c r="F10" i="26"/>
  <c r="H10" i="26" s="1"/>
  <c r="F4" i="26"/>
  <c r="H4" i="26" s="1"/>
  <c r="F5" i="21"/>
  <c r="H5" i="21" s="1"/>
  <c r="F6" i="21"/>
  <c r="H6" i="21" s="1"/>
  <c r="F7" i="21"/>
  <c r="H7" i="21" s="1"/>
  <c r="F4" i="21"/>
  <c r="H4" i="21" s="1"/>
  <c r="BG4" i="26"/>
  <c r="BG4" i="21"/>
  <c r="BG4" i="19" l="1"/>
  <c r="F6" i="19"/>
  <c r="H6" i="19" s="1"/>
  <c r="I4" i="19" s="1"/>
  <c r="BD10" i="23"/>
  <c r="BE10" i="23" s="1"/>
  <c r="BD9" i="23"/>
  <c r="BE9" i="23" s="1"/>
  <c r="BD7" i="25"/>
  <c r="BE7" i="25" s="1"/>
  <c r="BD8" i="25"/>
  <c r="BE8" i="25" s="1"/>
  <c r="BD9" i="25"/>
  <c r="BE9" i="25" s="1"/>
  <c r="BD6" i="25"/>
  <c r="BE6" i="25" s="1"/>
  <c r="BD12" i="24"/>
  <c r="BE12" i="24" s="1"/>
  <c r="BD8" i="24"/>
  <c r="BE8" i="24" s="1"/>
  <c r="BD5" i="24"/>
  <c r="BE5" i="24" s="1"/>
  <c r="BD6" i="24"/>
  <c r="BE6" i="24" s="1"/>
  <c r="BD9" i="24"/>
  <c r="BE9" i="24" s="1"/>
  <c r="BD10" i="24"/>
  <c r="BE10" i="24" s="1"/>
  <c r="BD11" i="24"/>
  <c r="BE11" i="24" s="1"/>
  <c r="BD7" i="24"/>
  <c r="BE7" i="24" s="1"/>
  <c r="BD13" i="24"/>
  <c r="BE13" i="24" s="1"/>
  <c r="BF7" i="20"/>
  <c r="BD13" i="27"/>
  <c r="BE13" i="27" s="1"/>
  <c r="BD6" i="27"/>
  <c r="BE6" i="27" s="1"/>
  <c r="BD12" i="27"/>
  <c r="BE12" i="27" s="1"/>
  <c r="BD8" i="27"/>
  <c r="BE8" i="27" s="1"/>
  <c r="BD9" i="27"/>
  <c r="BE9" i="27" s="1"/>
  <c r="BD10" i="27"/>
  <c r="BE10" i="27" s="1"/>
  <c r="BD11" i="27"/>
  <c r="BE11" i="27" s="1"/>
  <c r="BD5" i="27"/>
  <c r="BE5" i="27" s="1"/>
  <c r="BD14" i="27"/>
  <c r="BE14" i="27" s="1"/>
  <c r="BD7" i="27"/>
  <c r="BE7" i="27" s="1"/>
  <c r="BF6" i="20"/>
  <c r="BF5" i="20"/>
  <c r="BG5" i="20" s="1"/>
  <c r="BF4" i="20"/>
  <c r="BG4" i="20" s="1"/>
  <c r="F5" i="2"/>
  <c r="H5" i="2" s="1"/>
  <c r="I5" i="2" s="1"/>
  <c r="BG4" i="2"/>
  <c r="BD5" i="23"/>
  <c r="BE5" i="23" s="1"/>
  <c r="BD7" i="23"/>
  <c r="BE7" i="23" s="1"/>
  <c r="BD6" i="23"/>
  <c r="BE6" i="23" s="1"/>
  <c r="BD8" i="23"/>
  <c r="BE8" i="23" s="1"/>
  <c r="BD5" i="18"/>
  <c r="BE5" i="18" s="1"/>
  <c r="BD6" i="18"/>
  <c r="BE6" i="18" s="1"/>
  <c r="BF6" i="18" s="1"/>
  <c r="BG6" i="18" s="1"/>
  <c r="I5" i="21"/>
  <c r="I6" i="21"/>
  <c r="I4" i="21"/>
  <c r="I7" i="21"/>
  <c r="I7" i="26"/>
  <c r="I5" i="26"/>
  <c r="I6" i="26"/>
  <c r="I8" i="26"/>
  <c r="I9" i="26"/>
  <c r="I10" i="26"/>
  <c r="I4" i="26"/>
  <c r="I5" i="19" l="1"/>
  <c r="I6" i="19"/>
  <c r="BG7" i="20"/>
  <c r="F4" i="20"/>
  <c r="H4" i="20" s="1"/>
  <c r="BG6" i="20"/>
  <c r="F6" i="20"/>
  <c r="H6" i="20" s="1"/>
  <c r="K4" i="7" a="1"/>
  <c r="K4" i="7" s="1"/>
  <c r="L4" i="7" a="1"/>
  <c r="L4" i="7" s="1"/>
  <c r="BF8" i="25"/>
  <c r="BF6" i="25"/>
  <c r="BF9" i="25"/>
  <c r="BF7" i="25"/>
  <c r="BG7" i="25" s="1"/>
  <c r="BF5" i="25"/>
  <c r="BF4" i="25"/>
  <c r="BG4" i="25" s="1"/>
  <c r="BF13" i="24"/>
  <c r="BF7" i="24"/>
  <c r="BF10" i="24"/>
  <c r="BG10" i="24" s="1"/>
  <c r="BF9" i="24"/>
  <c r="BF11" i="24"/>
  <c r="BF6" i="24"/>
  <c r="BF5" i="24"/>
  <c r="BG5" i="24" s="1"/>
  <c r="BF4" i="24"/>
  <c r="BG4" i="24" s="1"/>
  <c r="BF8" i="24"/>
  <c r="BF12" i="24"/>
  <c r="BG12" i="24" s="1"/>
  <c r="BF8" i="23"/>
  <c r="BG8" i="23" s="1"/>
  <c r="BF7" i="27"/>
  <c r="BF4" i="27"/>
  <c r="BG4" i="27" s="1"/>
  <c r="BF14" i="27"/>
  <c r="BF5" i="27"/>
  <c r="BF11" i="27"/>
  <c r="BF10" i="27"/>
  <c r="BF9" i="27"/>
  <c r="BF8" i="27"/>
  <c r="BG8" i="27" s="1"/>
  <c r="BF6" i="27"/>
  <c r="BF13" i="27"/>
  <c r="BG13" i="27" s="1"/>
  <c r="BF12" i="27"/>
  <c r="I4" i="2"/>
  <c r="BF6" i="23"/>
  <c r="BG6" i="23" s="1"/>
  <c r="BF5" i="23"/>
  <c r="BG5" i="23" s="1"/>
  <c r="BF9" i="23"/>
  <c r="BF7" i="23"/>
  <c r="BG7" i="23" s="1"/>
  <c r="BF4" i="23"/>
  <c r="BG4" i="23" s="1"/>
  <c r="BF10" i="23"/>
  <c r="BF5" i="18"/>
  <c r="BF4" i="18"/>
  <c r="T4" i="7" a="1"/>
  <c r="T4" i="7" s="1"/>
  <c r="AQ4" i="7" a="1"/>
  <c r="AQ4" i="7" s="1"/>
  <c r="AR4" i="7" a="1"/>
  <c r="AR4" i="7" s="1"/>
  <c r="S4" i="7" a="1"/>
  <c r="S4" i="7" s="1"/>
  <c r="BG4" i="18" l="1"/>
  <c r="F6" i="18"/>
  <c r="H6" i="18" s="1"/>
  <c r="BG14" i="27"/>
  <c r="F13" i="27"/>
  <c r="H13" i="27" s="1"/>
  <c r="BG12" i="27"/>
  <c r="F10" i="27"/>
  <c r="H10" i="27" s="1"/>
  <c r="BG11" i="27"/>
  <c r="F14" i="27"/>
  <c r="H14" i="27" s="1"/>
  <c r="BG10" i="27"/>
  <c r="F11" i="27"/>
  <c r="H11" i="27" s="1"/>
  <c r="BG9" i="27"/>
  <c r="F4" i="27"/>
  <c r="H4" i="27" s="1"/>
  <c r="BG7" i="27"/>
  <c r="F5" i="27"/>
  <c r="H5" i="27" s="1"/>
  <c r="BG6" i="27"/>
  <c r="F7" i="27"/>
  <c r="H7" i="27" s="1"/>
  <c r="BG5" i="27"/>
  <c r="F8" i="27"/>
  <c r="H8" i="27" s="1"/>
  <c r="I4" i="20"/>
  <c r="I7" i="20"/>
  <c r="I6" i="20"/>
  <c r="I5" i="20"/>
  <c r="BG5" i="18"/>
  <c r="F5" i="18"/>
  <c r="H5" i="18" s="1"/>
  <c r="BG9" i="25"/>
  <c r="F4" i="25"/>
  <c r="H4" i="25" s="1"/>
  <c r="BG8" i="25"/>
  <c r="F8" i="25"/>
  <c r="H8" i="25" s="1"/>
  <c r="BG6" i="25"/>
  <c r="F6" i="25"/>
  <c r="H6" i="25" s="1"/>
  <c r="BG5" i="25"/>
  <c r="F9" i="25"/>
  <c r="H9" i="25" s="1"/>
  <c r="BG13" i="24"/>
  <c r="F8" i="24"/>
  <c r="H8" i="24" s="1"/>
  <c r="BG11" i="24"/>
  <c r="F5" i="24"/>
  <c r="H5" i="24" s="1"/>
  <c r="BG9" i="24"/>
  <c r="F6" i="24"/>
  <c r="H6" i="24" s="1"/>
  <c r="BG8" i="24"/>
  <c r="F7" i="24"/>
  <c r="H7" i="24" s="1"/>
  <c r="BG7" i="24"/>
  <c r="F11" i="24"/>
  <c r="H11" i="24" s="1"/>
  <c r="BG6" i="24"/>
  <c r="F13" i="24"/>
  <c r="H13" i="24" s="1"/>
  <c r="BG10" i="23"/>
  <c r="F7" i="23"/>
  <c r="H7" i="23" s="1"/>
  <c r="BG9" i="23"/>
  <c r="F6" i="23"/>
  <c r="H6" i="23" s="1"/>
  <c r="C4" i="7" a="1"/>
  <c r="C4" i="7" s="1"/>
  <c r="D4" i="7" a="1"/>
  <c r="D4" i="7" s="1"/>
  <c r="I10" i="27" l="1"/>
  <c r="I8" i="27"/>
  <c r="I11" i="27"/>
  <c r="I9" i="27"/>
  <c r="I5" i="27"/>
  <c r="I14" i="27"/>
  <c r="I12" i="27"/>
  <c r="I6" i="27"/>
  <c r="I4" i="27"/>
  <c r="I7" i="27"/>
  <c r="I13" i="27"/>
  <c r="O4" i="7" a="1"/>
  <c r="O4" i="7" s="1"/>
  <c r="P4" i="7" a="1"/>
  <c r="P4" i="7" s="1"/>
  <c r="I6" i="18"/>
  <c r="I5" i="18"/>
  <c r="I4" i="18"/>
  <c r="I9" i="25"/>
  <c r="I5" i="25"/>
  <c r="I8" i="25"/>
  <c r="I4" i="25"/>
  <c r="I6" i="25"/>
  <c r="I7" i="25"/>
  <c r="I4" i="24"/>
  <c r="I6" i="24"/>
  <c r="I13" i="24"/>
  <c r="I5" i="24"/>
  <c r="I10" i="24"/>
  <c r="I7" i="24"/>
  <c r="I11" i="24"/>
  <c r="I9" i="24"/>
  <c r="I12" i="24"/>
  <c r="I8" i="24"/>
  <c r="I7" i="23"/>
  <c r="I8" i="23"/>
  <c r="I9" i="23"/>
  <c r="I10" i="23"/>
  <c r="I6" i="23"/>
  <c r="I4" i="23"/>
  <c r="I5" i="23"/>
  <c r="AB4" i="7" l="1" a="1"/>
  <c r="AB4" i="7" s="1"/>
  <c r="AA4" i="7" a="1"/>
  <c r="AA4" i="7" s="1"/>
  <c r="H4" i="7" a="1"/>
  <c r="H4" i="7" s="1"/>
  <c r="G4" i="7" a="1"/>
  <c r="G4" i="7" s="1"/>
  <c r="AM4" i="7" a="1"/>
  <c r="AM4" i="7" s="1"/>
  <c r="AN4" i="7" a="1"/>
  <c r="AN4" i="7" s="1"/>
  <c r="AI4" i="7" a="1"/>
  <c r="AI4" i="7" s="1"/>
  <c r="AJ4" i="7" a="1"/>
  <c r="AJ4" i="7" s="1"/>
  <c r="AF4" i="7" a="1"/>
  <c r="AF4" i="7" s="1"/>
  <c r="AE4" i="7" a="1"/>
  <c r="AE4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<sst xmlns="http://schemas.openxmlformats.org/spreadsheetml/2006/main" count="1382" uniqueCount="128">
  <si>
    <t>Women's Light Weight</t>
  </si>
  <si>
    <t>Women's Masters</t>
  </si>
  <si>
    <t>Women's Middle Weight</t>
  </si>
  <si>
    <t>Women's Open</t>
  </si>
  <si>
    <t>Men's Light Weight</t>
  </si>
  <si>
    <t>Men's Masters Light Weight</t>
  </si>
  <si>
    <t>Men's Master's Heavy</t>
  </si>
  <si>
    <t>Men's Welter Weight</t>
  </si>
  <si>
    <t>Men's Middle Weight</t>
  </si>
  <si>
    <t>Men's Heavy Weight</t>
  </si>
  <si>
    <t>Men's Super Heavy Weight</t>
  </si>
  <si>
    <t>Rank</t>
  </si>
  <si>
    <t>Contestant</t>
  </si>
  <si>
    <t>Points</t>
  </si>
  <si>
    <t>W Masters</t>
  </si>
  <si>
    <t>#</t>
  </si>
  <si>
    <t>Time, Distance, Stairs</t>
  </si>
  <si>
    <t xml:space="preserve"> (distance = Distance + Stairs)</t>
  </si>
  <si>
    <t>Tie Breaker</t>
  </si>
  <si>
    <t>Tie Breaker (.0x)</t>
  </si>
  <si>
    <t>Total Points</t>
  </si>
  <si>
    <t>Lane</t>
  </si>
  <si>
    <t>Distance</t>
  </si>
  <si>
    <t>Time</t>
  </si>
  <si>
    <t>Score</t>
  </si>
  <si>
    <t>Ranking</t>
  </si>
  <si>
    <t>Helper</t>
  </si>
  <si>
    <t>Points Earned</t>
  </si>
  <si>
    <t>Cumulative Total</t>
  </si>
  <si>
    <t>Reps</t>
  </si>
  <si>
    <t>Cum Total</t>
  </si>
  <si>
    <t>Name</t>
  </si>
  <si>
    <t>time</t>
  </si>
  <si>
    <t>score</t>
  </si>
  <si>
    <t>A</t>
  </si>
  <si>
    <t>B</t>
  </si>
  <si>
    <t>W Light W</t>
  </si>
  <si>
    <t>W Middle</t>
  </si>
  <si>
    <t>W Open</t>
  </si>
  <si>
    <t>M Masters Light</t>
  </si>
  <si>
    <t>M Masters Heavy</t>
  </si>
  <si>
    <t>M Light</t>
  </si>
  <si>
    <t>M Welter</t>
  </si>
  <si>
    <t>M Middle</t>
  </si>
  <si>
    <t>M Heavy</t>
  </si>
  <si>
    <t>M Super Heavy</t>
  </si>
  <si>
    <t>1) Yolk to Log</t>
  </si>
  <si>
    <t>2) Deadlift</t>
  </si>
  <si>
    <t>Implements</t>
  </si>
  <si>
    <t>Weight</t>
  </si>
  <si>
    <t>Update Rank and Points Earned formulas for maximum participants</t>
  </si>
  <si>
    <t>Update Rank and Points Earned formulas for maximum participants; Update Ranking Sort formulas</t>
  </si>
  <si>
    <t>5) Stone to Shoulder</t>
  </si>
  <si>
    <t>3) Squat</t>
  </si>
  <si>
    <t>4) Shield</t>
  </si>
  <si>
    <t>Rachel Foss</t>
  </si>
  <si>
    <t>Bree Armenta</t>
  </si>
  <si>
    <t>Sicily Easley (M)</t>
  </si>
  <si>
    <t>Lauren Davis</t>
  </si>
  <si>
    <t>Janine Brown</t>
  </si>
  <si>
    <t>Stacy Esparza (M)</t>
  </si>
  <si>
    <t>Julia Martin</t>
  </si>
  <si>
    <t>Samantha Day</t>
  </si>
  <si>
    <t>Danielle Drew</t>
  </si>
  <si>
    <t>Courtney Boudreaux</t>
  </si>
  <si>
    <t>LeTia Tybor (M)</t>
  </si>
  <si>
    <t>Jose Medel</t>
  </si>
  <si>
    <t>Jon Fariss</t>
  </si>
  <si>
    <t>Juvie Gonzalez</t>
  </si>
  <si>
    <t>Manuel Ortega</t>
  </si>
  <si>
    <t>Derick Gonzalez</t>
  </si>
  <si>
    <t>Robert Legarreta</t>
  </si>
  <si>
    <t>Jordan Lucia</t>
  </si>
  <si>
    <t>Jason Avalos</t>
  </si>
  <si>
    <t>Eoin McGraw</t>
  </si>
  <si>
    <t>Shakeem Eady</t>
  </si>
  <si>
    <t>Humberto Palomino</t>
  </si>
  <si>
    <t>Cam Allen</t>
  </si>
  <si>
    <t>Paul Rapalo</t>
  </si>
  <si>
    <t>Joseph Mays</t>
  </si>
  <si>
    <t>Brandon Kiefer</t>
  </si>
  <si>
    <t>Anthony Bianchi</t>
  </si>
  <si>
    <t>Humberto Castenada</t>
  </si>
  <si>
    <t>Joe Navarrette</t>
  </si>
  <si>
    <t>Anthony Van Duzer</t>
  </si>
  <si>
    <t>Matthew Joey</t>
  </si>
  <si>
    <t>Aaron Talavera</t>
  </si>
  <si>
    <t>Devon Woodall</t>
  </si>
  <si>
    <t>Gary Mercer</t>
  </si>
  <si>
    <t>Stanley Murkland</t>
  </si>
  <si>
    <t>Brian Riley</t>
  </si>
  <si>
    <t>Colter Martin</t>
  </si>
  <si>
    <t>Gonzalo Martinez</t>
  </si>
  <si>
    <t>Gregory Richardson</t>
  </si>
  <si>
    <t>Tristan Nunez</t>
  </si>
  <si>
    <t>Eric Villareal</t>
  </si>
  <si>
    <t>Logan Gifford</t>
  </si>
  <si>
    <t>David Self</t>
  </si>
  <si>
    <t>Ralph Burkett</t>
  </si>
  <si>
    <t>Paul Caballero</t>
  </si>
  <si>
    <t>Jayson Wigney</t>
  </si>
  <si>
    <t>DeWayne Burford</t>
  </si>
  <si>
    <t>Timothy Edwards</t>
  </si>
  <si>
    <t>Ryan Shough</t>
  </si>
  <si>
    <t>Jim McCollum</t>
  </si>
  <si>
    <t>Boone Haynes</t>
  </si>
  <si>
    <t>Kenny Villalobos</t>
  </si>
  <si>
    <t>Andy Hobbs</t>
  </si>
  <si>
    <t>Isabelle Kootstra</t>
  </si>
  <si>
    <t>Ramon Mejia (LW)</t>
  </si>
  <si>
    <t>Andre Jizmejian</t>
  </si>
  <si>
    <t>Blue Willis</t>
  </si>
  <si>
    <t>J</t>
  </si>
  <si>
    <t>N</t>
  </si>
  <si>
    <t>H</t>
  </si>
  <si>
    <t>I</t>
  </si>
  <si>
    <t>M</t>
  </si>
  <si>
    <t>G</t>
  </si>
  <si>
    <t>D</t>
  </si>
  <si>
    <t>L</t>
  </si>
  <si>
    <t>E</t>
  </si>
  <si>
    <t>F</t>
  </si>
  <si>
    <t>C</t>
  </si>
  <si>
    <t>P</t>
  </si>
  <si>
    <t>K</t>
  </si>
  <si>
    <t>Athlete</t>
  </si>
  <si>
    <t>Jordon Lucio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</si>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</sst>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2" fillId="4" borderId="0" xfId="0" applyFont="1" applyFill="1"/>
    <xf numFmtId="0" fontId="2" fillId="5" borderId="0" xfId="0" applyFont="1" applyFill="1"/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1" xfId="0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774F-5571-4024-A720-3C8AE695C374}">
  <dimension ref="A2:BX24"/>
  <sheetViews>
    <sheetView tabSelected="1" zoomScale="70" zoomScaleNormal="70" workbookViewId="0">
      <selection activeCell="V1" sqref="V1:X1048576"/>
    </sheetView>
  </sheetViews>
  <sheetFormatPr defaultColWidth="9.15234375" defaultRowHeight="14.6" x14ac:dyDescent="0.4"/>
  <cols>
    <col min="1" max="1" width="9.15234375" style="5"/>
    <col min="2" max="2" width="5.3046875" style="16" customWidth="1"/>
    <col min="3" max="3" width="17.69140625" style="16" customWidth="1"/>
    <col min="4" max="4" width="6.3046875" style="16" customWidth="1"/>
    <col min="5" max="5" width="9.15234375" style="16"/>
    <col min="6" max="6" width="5.3046875" style="16" customWidth="1"/>
    <col min="7" max="7" width="17.69140625" style="16" customWidth="1"/>
    <col min="8" max="8" width="6.3046875" style="16" customWidth="1"/>
    <col min="9" max="9" width="9.15234375" style="16"/>
    <col min="10" max="10" width="5.3046875" style="16" customWidth="1"/>
    <col min="11" max="11" width="17.69140625" style="16" customWidth="1"/>
    <col min="12" max="12" width="6.3046875" style="16" customWidth="1"/>
    <col min="13" max="13" width="9.15234375" style="16"/>
    <col min="14" max="14" width="5.3046875" style="16" customWidth="1"/>
    <col min="15" max="15" width="17.69140625" style="16" customWidth="1"/>
    <col min="16" max="16" width="6.3046875" style="16" customWidth="1"/>
    <col min="17" max="17" width="9.15234375" style="16"/>
    <col min="18" max="18" width="5.3046875" style="16" customWidth="1"/>
    <col min="19" max="19" width="17.69140625" style="16" customWidth="1"/>
    <col min="20" max="20" width="6.3046875" style="16" customWidth="1"/>
    <col min="21" max="21" width="9.15234375" style="16"/>
    <col min="22" max="22" width="5.3046875" style="16" hidden="1" customWidth="1"/>
    <col min="23" max="23" width="17.69140625" style="16" hidden="1" customWidth="1"/>
    <col min="24" max="24" width="6.3046875" style="16" hidden="1" customWidth="1"/>
    <col min="25" max="25" width="9.15234375" style="16"/>
    <col min="26" max="26" width="5.3046875" style="16" customWidth="1"/>
    <col min="27" max="27" width="17.69140625" style="16" customWidth="1"/>
    <col min="28" max="28" width="6.3046875" style="16" customWidth="1"/>
    <col min="29" max="29" width="9.15234375" style="16"/>
    <col min="30" max="30" width="5.3046875" style="16" customWidth="1"/>
    <col min="31" max="31" width="17.69140625" style="16" customWidth="1"/>
    <col min="32" max="32" width="6.3046875" style="16" customWidth="1"/>
    <col min="33" max="33" width="9.15234375" style="16"/>
    <col min="34" max="34" width="5.3046875" style="16" customWidth="1"/>
    <col min="35" max="35" width="20" style="16" customWidth="1"/>
    <col min="36" max="36" width="6.3046875" style="16" customWidth="1"/>
    <col min="37" max="37" width="9.15234375" style="16"/>
    <col min="38" max="38" width="5.3046875" style="16" customWidth="1"/>
    <col min="39" max="39" width="17.69140625" style="16" customWidth="1"/>
    <col min="40" max="40" width="6.3046875" style="16" customWidth="1"/>
    <col min="41" max="41" width="9.15234375" style="16"/>
    <col min="42" max="42" width="5.3046875" style="16" customWidth="1"/>
    <col min="43" max="43" width="17.69140625" style="16" customWidth="1"/>
    <col min="44" max="44" width="6.3046875" style="16" customWidth="1"/>
    <col min="45" max="45" width="9.15234375" style="16"/>
    <col min="46" max="16384" width="9.15234375" style="5"/>
  </cols>
  <sheetData>
    <row r="2" spans="1:76" s="10" customFormat="1" x14ac:dyDescent="0.4">
      <c r="B2" s="23" t="s">
        <v>0</v>
      </c>
      <c r="C2" s="23"/>
      <c r="D2" s="23"/>
      <c r="E2" s="13"/>
      <c r="F2" s="23" t="s">
        <v>1</v>
      </c>
      <c r="G2" s="23"/>
      <c r="H2" s="23"/>
      <c r="I2" s="13"/>
      <c r="J2" s="23" t="s">
        <v>2</v>
      </c>
      <c r="K2" s="23"/>
      <c r="L2" s="23"/>
      <c r="M2" s="13"/>
      <c r="N2" s="23" t="s">
        <v>3</v>
      </c>
      <c r="O2" s="23"/>
      <c r="P2" s="23"/>
      <c r="Q2" s="13"/>
      <c r="R2" s="23" t="s">
        <v>4</v>
      </c>
      <c r="S2" s="23"/>
      <c r="T2" s="23"/>
      <c r="U2" s="13"/>
      <c r="V2" s="23" t="s">
        <v>5</v>
      </c>
      <c r="W2" s="23"/>
      <c r="X2" s="23"/>
      <c r="Y2" s="13"/>
      <c r="Z2" s="23" t="s">
        <v>6</v>
      </c>
      <c r="AA2" s="23"/>
      <c r="AB2" s="23"/>
      <c r="AC2" s="13"/>
      <c r="AD2" s="23" t="s">
        <v>7</v>
      </c>
      <c r="AE2" s="23"/>
      <c r="AF2" s="23"/>
      <c r="AG2" s="13"/>
      <c r="AH2" s="23" t="s">
        <v>8</v>
      </c>
      <c r="AI2" s="23"/>
      <c r="AJ2" s="23"/>
      <c r="AK2" s="13"/>
      <c r="AL2" s="23" t="s">
        <v>9</v>
      </c>
      <c r="AM2" s="23"/>
      <c r="AN2" s="23"/>
      <c r="AO2" s="13"/>
      <c r="AP2" s="23" t="s">
        <v>10</v>
      </c>
      <c r="AQ2" s="23"/>
      <c r="AR2" s="23"/>
      <c r="AS2" s="13"/>
    </row>
    <row r="3" spans="1:76" s="11" customFormat="1" x14ac:dyDescent="0.4">
      <c r="A3" s="10"/>
      <c r="B3" s="14" t="s">
        <v>11</v>
      </c>
      <c r="C3" s="14" t="s">
        <v>125</v>
      </c>
      <c r="D3" s="14" t="s">
        <v>13</v>
      </c>
      <c r="E3" s="13"/>
      <c r="F3" s="14" t="s">
        <v>11</v>
      </c>
      <c r="G3" s="14" t="s">
        <v>125</v>
      </c>
      <c r="H3" s="14" t="s">
        <v>13</v>
      </c>
      <c r="I3" s="13"/>
      <c r="J3" s="14" t="s">
        <v>11</v>
      </c>
      <c r="K3" s="14" t="s">
        <v>125</v>
      </c>
      <c r="L3" s="14" t="s">
        <v>13</v>
      </c>
      <c r="M3" s="13"/>
      <c r="N3" s="14" t="s">
        <v>11</v>
      </c>
      <c r="O3" s="14" t="s">
        <v>125</v>
      </c>
      <c r="P3" s="14" t="s">
        <v>13</v>
      </c>
      <c r="Q3" s="13"/>
      <c r="R3" s="14" t="s">
        <v>11</v>
      </c>
      <c r="S3" s="14" t="s">
        <v>125</v>
      </c>
      <c r="T3" s="14" t="s">
        <v>13</v>
      </c>
      <c r="U3" s="13"/>
      <c r="V3" s="14" t="s">
        <v>11</v>
      </c>
      <c r="W3" s="14" t="s">
        <v>125</v>
      </c>
      <c r="X3" s="14" t="s">
        <v>13</v>
      </c>
      <c r="Y3" s="13"/>
      <c r="Z3" s="14" t="s">
        <v>11</v>
      </c>
      <c r="AA3" s="14" t="s">
        <v>125</v>
      </c>
      <c r="AB3" s="14" t="s">
        <v>13</v>
      </c>
      <c r="AC3" s="13"/>
      <c r="AD3" s="14" t="s">
        <v>11</v>
      </c>
      <c r="AE3" s="14" t="s">
        <v>125</v>
      </c>
      <c r="AF3" s="14" t="s">
        <v>13</v>
      </c>
      <c r="AG3" s="13"/>
      <c r="AH3" s="14" t="s">
        <v>11</v>
      </c>
      <c r="AI3" s="14" t="s">
        <v>125</v>
      </c>
      <c r="AJ3" s="14" t="s">
        <v>13</v>
      </c>
      <c r="AK3" s="13"/>
      <c r="AL3" s="14" t="s">
        <v>11</v>
      </c>
      <c r="AM3" s="14" t="s">
        <v>125</v>
      </c>
      <c r="AN3" s="14" t="s">
        <v>13</v>
      </c>
      <c r="AO3" s="13"/>
      <c r="AP3" s="14" t="s">
        <v>11</v>
      </c>
      <c r="AQ3" s="14" t="s">
        <v>125</v>
      </c>
      <c r="AR3" s="14" t="s">
        <v>13</v>
      </c>
      <c r="AS3" s="13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6" ht="19.5" customHeight="1" x14ac:dyDescent="0.4">
      <c r="B4" s="12">
        <v>1</v>
      </c>
      <c r="C4" s="15" t="str" cm="1">
        <f t="array" ref="C4:C5">_xlfn.SORTBY('1) F Light W'!$A4:$A5,'1) F Light W'!$I4:$I5,1)</f>
        <v>Rachel Foss</v>
      </c>
      <c r="D4" s="15" cm="1">
        <f t="array" ref="D4:D5">_xlfn.SORTBY('1) F Light W'!$H4:$H5,'1) F Light W'!$I4:$I5,1)</f>
        <v>10</v>
      </c>
      <c r="F4" s="22">
        <v>1</v>
      </c>
      <c r="G4" s="15" t="str" cm="1">
        <f t="array" ref="G4:G6">_xlfn.SORTBY('2) F Masters'!$A4:$A6,'2) F Masters'!$I4:$I6,1)</f>
        <v>Stacy Esparza (M)</v>
      </c>
      <c r="H4" s="15" cm="1">
        <f t="array" ref="H4:H6">_xlfn.SORTBY('2) F Masters'!$H4:$H6,'2) F Masters'!$I4:$I6,1)</f>
        <v>12.5</v>
      </c>
      <c r="J4" s="22">
        <v>1</v>
      </c>
      <c r="K4" s="15" t="str" cm="1">
        <f t="array" ref="K4:K6">_xlfn.SORTBY('3) F Middle'!$A4:$A6,'3) F Middle'!$I4:$I6,1)</f>
        <v>Lauren Davis</v>
      </c>
      <c r="L4" s="15" cm="1">
        <f t="array" ref="L4:L6">_xlfn.SORTBY('3) F Middle'!$H4:$H6,'3) F Middle'!$I4:$I6,1)</f>
        <v>14</v>
      </c>
      <c r="N4" s="22">
        <v>1</v>
      </c>
      <c r="O4" s="15" t="str" cm="1">
        <f t="array" ref="O4:O7">_xlfn.SORTBY('4) F Open'!$A4:$A7,'4) F Open'!$I4:$I7,1)</f>
        <v>Julia Martin</v>
      </c>
      <c r="P4" s="15" cm="1">
        <f t="array" ref="P4:P7">_xlfn.SORTBY('4) F Open'!$H4:$H7,'4) F Open'!$I4:$I7,1)</f>
        <v>19</v>
      </c>
      <c r="R4" s="15">
        <v>1</v>
      </c>
      <c r="S4" s="15" t="str" cm="1">
        <f t="array" ref="S4:S7">_xlfn.SORTBY('5) M Light'!$A4:$A7,'5) M Light'!$I4:$I7,1)</f>
        <v>Juvie Gonzalez</v>
      </c>
      <c r="T4" s="15" cm="1">
        <f t="array" ref="T4:T7">_xlfn.SORTBY('5) M Light'!$H4:$H7,'5) M Light'!$I4:$I7,1)</f>
        <v>16</v>
      </c>
      <c r="V4" s="22">
        <v>1</v>
      </c>
      <c r="W4" s="15" cm="1">
        <f t="array" ref="W4:W6">_xlfn.SORTBY('6) M Masters Light'!$A4:$A6,'6) M Masters Light'!$I4:$I6,1)</f>
        <v>1</v>
      </c>
      <c r="X4" s="15" cm="1">
        <f t="array" ref="X4:X6">_xlfn.SORTBY('6) M Masters Light'!$H4:$H6,'6) M Masters Light'!$I4:$I6,1)</f>
        <v>0</v>
      </c>
      <c r="Z4" s="22">
        <v>1</v>
      </c>
      <c r="AA4" s="15" t="str" cm="1">
        <f t="array" ref="AA4:AA14">_xlfn.SORTBY('6.2) M Masters Heavy'!$A4:$A14,'6.2) M Masters Heavy'!$I4:$I14,1)</f>
        <v>Kenny Villalobos</v>
      </c>
      <c r="AB4" s="15" cm="1">
        <f t="array" ref="AB4:AB14">_xlfn.SORTBY('6.2) M Masters Heavy'!$H4:$H14,'6.2) M Masters Heavy'!$I4:$I14,1)</f>
        <v>49</v>
      </c>
      <c r="AD4" s="22">
        <v>1</v>
      </c>
      <c r="AE4" s="15" t="str" cm="1">
        <f t="array" ref="AE4:AE10">_xlfn.SORTBY('7) M Welter'!$A4:$A10,'7) M Welter'!$I4:$I10,1)</f>
        <v>Jason Avalos</v>
      </c>
      <c r="AF4" s="15" cm="1">
        <f t="array" ref="AF4:AF10">_xlfn.SORTBY('7) M Welter'!$H4:$H10,'7) M Welter'!$I4:$I10,1)</f>
        <v>31</v>
      </c>
      <c r="AH4" s="22">
        <v>1</v>
      </c>
      <c r="AI4" s="15" t="str" cm="1">
        <f t="array" ref="AI4:AI13">_xlfn.SORTBY('8) M Middle'!$A4:$A13,'8) M Middle'!$I4:$I13,1)</f>
        <v>Brandon Kiefer</v>
      </c>
      <c r="AJ4" s="15" cm="1">
        <f t="array" ref="AJ4:AJ13">_xlfn.SORTBY('8) M Middle'!$H4:$H13,'8) M Middle'!$I4:$I13,1)</f>
        <v>44</v>
      </c>
      <c r="AL4" s="22">
        <v>1</v>
      </c>
      <c r="AM4" s="15" t="str" cm="1">
        <f t="array" ref="AM4:AM9">_xlfn.SORTBY('9) M Heavy '!$A4:$A9,'9) M Heavy '!$I4:$I9,1)</f>
        <v>Aaron Talavera</v>
      </c>
      <c r="AN4" s="15" cm="1">
        <f t="array" ref="AN4:AN9">_xlfn.SORTBY('9) M Heavy '!$H4:$H9,'9) M Heavy '!$I4:$I9,1)</f>
        <v>28</v>
      </c>
      <c r="AP4" s="22">
        <v>1</v>
      </c>
      <c r="AQ4" s="15" t="str" cm="1">
        <f t="array" ref="AQ4:AQ10">_xlfn.SORTBY('10) M Super Heavy '!A4:A10,'10) M Super Heavy '!I4:I10,1)</f>
        <v>Gregory Richardson</v>
      </c>
      <c r="AR4" s="15" cm="1">
        <f t="array" ref="AR4:AR10">_xlfn.SORTBY('10) M Super Heavy '!H4:H10,'10) M Super Heavy '!I4:I10,1)</f>
        <v>28</v>
      </c>
    </row>
    <row r="5" spans="1:76" s="6" customFormat="1" ht="19.5" customHeight="1" x14ac:dyDescent="0.4">
      <c r="A5" s="5"/>
      <c r="B5" s="14">
        <v>2</v>
      </c>
      <c r="C5" s="17" t="str">
        <v>Bree Armenta</v>
      </c>
      <c r="D5" s="17">
        <v>5</v>
      </c>
      <c r="E5" s="16"/>
      <c r="F5" s="14">
        <v>2</v>
      </c>
      <c r="G5" s="17" t="str">
        <v>Sicily Easley (M)</v>
      </c>
      <c r="H5" s="15">
        <v>10</v>
      </c>
      <c r="I5" s="16"/>
      <c r="J5" s="14">
        <v>2</v>
      </c>
      <c r="K5" s="17" t="str">
        <v>Isabelle Kootstra</v>
      </c>
      <c r="L5" s="17">
        <v>8</v>
      </c>
      <c r="M5" s="16"/>
      <c r="N5" s="14">
        <v>2</v>
      </c>
      <c r="O5" s="17" t="str">
        <v>Danielle Drew</v>
      </c>
      <c r="P5" s="17">
        <v>16</v>
      </c>
      <c r="Q5" s="16"/>
      <c r="R5" s="17">
        <v>2</v>
      </c>
      <c r="S5" s="17" t="str">
        <v>Jose Medel</v>
      </c>
      <c r="T5" s="17">
        <v>15</v>
      </c>
      <c r="U5" s="16"/>
      <c r="V5" s="14">
        <v>2</v>
      </c>
      <c r="W5" s="17">
        <v>2</v>
      </c>
      <c r="X5" s="15">
        <v>0</v>
      </c>
      <c r="Y5" s="16"/>
      <c r="Z5" s="14">
        <v>2</v>
      </c>
      <c r="AA5" s="17" t="str">
        <v>Jim McCollum</v>
      </c>
      <c r="AB5" s="17">
        <v>45.5</v>
      </c>
      <c r="AC5" s="16"/>
      <c r="AD5" s="14">
        <v>2</v>
      </c>
      <c r="AE5" s="17" t="str">
        <v>Jordon Lucio</v>
      </c>
      <c r="AF5" s="17">
        <v>26.5</v>
      </c>
      <c r="AG5" s="16"/>
      <c r="AH5" s="14">
        <v>2</v>
      </c>
      <c r="AI5" s="17" t="str">
        <v>Paul Rapalo</v>
      </c>
      <c r="AJ5" s="17">
        <v>41.5</v>
      </c>
      <c r="AK5" s="16"/>
      <c r="AL5" s="14">
        <v>2</v>
      </c>
      <c r="AM5" s="17" t="str">
        <v>Stanley Murkland</v>
      </c>
      <c r="AN5" s="17">
        <v>24.5</v>
      </c>
      <c r="AO5" s="16"/>
      <c r="AP5" s="14">
        <v>2</v>
      </c>
      <c r="AQ5" s="17" t="str">
        <v>Tristan Nunez</v>
      </c>
      <c r="AR5" s="15">
        <v>26</v>
      </c>
      <c r="AS5" s="16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19.5" customHeight="1" x14ac:dyDescent="0.4">
      <c r="B6" s="12"/>
      <c r="C6" s="15"/>
      <c r="D6" s="15"/>
      <c r="F6" s="22">
        <v>3</v>
      </c>
      <c r="G6" s="15" t="str">
        <v>LeTia Tybor (M)</v>
      </c>
      <c r="H6" s="15">
        <v>4.5</v>
      </c>
      <c r="J6" s="22">
        <v>3</v>
      </c>
      <c r="K6" s="15" t="str">
        <v>Janine Brown</v>
      </c>
      <c r="L6" s="15">
        <v>5</v>
      </c>
      <c r="N6" s="22">
        <v>3</v>
      </c>
      <c r="O6" s="15" t="str">
        <v>Samantha Day</v>
      </c>
      <c r="P6" s="15">
        <v>8</v>
      </c>
      <c r="R6" s="15">
        <v>3</v>
      </c>
      <c r="S6" s="15" t="str">
        <v>Manuel Ortega</v>
      </c>
      <c r="T6" s="15">
        <v>12.5</v>
      </c>
      <c r="V6" s="25">
        <v>3</v>
      </c>
      <c r="W6" s="20">
        <v>3</v>
      </c>
      <c r="X6" s="20">
        <v>0</v>
      </c>
      <c r="Z6" s="22">
        <v>3</v>
      </c>
      <c r="AA6" s="15" t="str">
        <v>Andy Hobbs</v>
      </c>
      <c r="AB6" s="15">
        <v>43.5</v>
      </c>
      <c r="AD6" s="22">
        <v>3</v>
      </c>
      <c r="AE6" s="15" t="str">
        <v>Humberto Palomino</v>
      </c>
      <c r="AF6" s="15">
        <v>20</v>
      </c>
      <c r="AH6" s="22">
        <v>3</v>
      </c>
      <c r="AI6" s="15" t="str">
        <v>Anthony Bianchi</v>
      </c>
      <c r="AJ6" s="15">
        <v>32</v>
      </c>
      <c r="AL6" s="22">
        <v>3</v>
      </c>
      <c r="AM6" s="15" t="str">
        <v>Gary Mercer</v>
      </c>
      <c r="AN6" s="15">
        <v>18.5</v>
      </c>
      <c r="AP6" s="22">
        <v>3</v>
      </c>
      <c r="AQ6" s="15" t="str">
        <v>David Self</v>
      </c>
      <c r="AR6" s="15">
        <v>25</v>
      </c>
    </row>
    <row r="7" spans="1:76" s="6" customFormat="1" ht="19.5" customHeight="1" x14ac:dyDescent="0.4">
      <c r="A7" s="5"/>
      <c r="B7" s="14"/>
      <c r="C7" s="17"/>
      <c r="D7" s="17"/>
      <c r="E7" s="16"/>
      <c r="F7" s="17"/>
      <c r="G7" s="17"/>
      <c r="H7" s="17"/>
      <c r="I7" s="16"/>
      <c r="J7" s="14"/>
      <c r="K7" s="17"/>
      <c r="L7" s="17"/>
      <c r="M7" s="16"/>
      <c r="N7" s="24">
        <v>4</v>
      </c>
      <c r="O7" s="19" t="str">
        <v>Courtney Boudreaux</v>
      </c>
      <c r="P7" s="19">
        <v>4</v>
      </c>
      <c r="Q7" s="16"/>
      <c r="R7" s="17">
        <v>4</v>
      </c>
      <c r="S7" s="17" t="str">
        <v>Jon Fariss</v>
      </c>
      <c r="T7" s="17">
        <v>6.5</v>
      </c>
      <c r="U7" s="16"/>
      <c r="V7" s="26"/>
      <c r="W7" s="18"/>
      <c r="X7" s="18"/>
      <c r="Y7" s="16"/>
      <c r="Z7" s="14">
        <v>4</v>
      </c>
      <c r="AA7" s="17" t="str">
        <v>Boone Haynes</v>
      </c>
      <c r="AB7" s="17">
        <v>42</v>
      </c>
      <c r="AC7" s="16"/>
      <c r="AD7" s="14">
        <v>4</v>
      </c>
      <c r="AE7" s="17" t="str">
        <v>Shakeem Eady</v>
      </c>
      <c r="AF7" s="17">
        <v>17</v>
      </c>
      <c r="AG7" s="16"/>
      <c r="AH7" s="14">
        <v>4</v>
      </c>
      <c r="AI7" s="17" t="str">
        <v>Andre Jizmejian</v>
      </c>
      <c r="AJ7" s="17">
        <v>31.5</v>
      </c>
      <c r="AK7" s="16"/>
      <c r="AL7" s="14">
        <v>4</v>
      </c>
      <c r="AM7" s="17" t="str">
        <v>Devon Woodall</v>
      </c>
      <c r="AN7" s="17">
        <v>14</v>
      </c>
      <c r="AO7" s="16"/>
      <c r="AP7" s="14">
        <v>4</v>
      </c>
      <c r="AQ7" s="17" t="str">
        <v>Gonzalo Martinez</v>
      </c>
      <c r="AR7" s="15">
        <v>19</v>
      </c>
      <c r="AS7" s="16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</row>
    <row r="8" spans="1:76" ht="19.5" customHeight="1" x14ac:dyDescent="0.4">
      <c r="J8" s="15"/>
      <c r="K8" s="15"/>
      <c r="L8" s="15"/>
      <c r="N8" s="22"/>
      <c r="O8" s="15"/>
      <c r="P8" s="15"/>
      <c r="Z8" s="22">
        <v>5</v>
      </c>
      <c r="AA8" s="15" t="str">
        <v>Ryan Shough</v>
      </c>
      <c r="AB8" s="15">
        <v>38</v>
      </c>
      <c r="AD8" s="22">
        <v>5</v>
      </c>
      <c r="AE8" s="15" t="str">
        <v>Robert Legarreta</v>
      </c>
      <c r="AF8" s="15">
        <v>12.5</v>
      </c>
      <c r="AH8" s="22">
        <v>5</v>
      </c>
      <c r="AI8" s="15" t="str">
        <v>Cam Allen</v>
      </c>
      <c r="AJ8" s="15">
        <v>31</v>
      </c>
      <c r="AL8" s="22">
        <v>5</v>
      </c>
      <c r="AM8" s="15" t="str">
        <v>Blue Willis</v>
      </c>
      <c r="AN8" s="15">
        <v>11</v>
      </c>
      <c r="AP8" s="22">
        <v>5</v>
      </c>
      <c r="AQ8" s="15" t="str">
        <v>Brian Riley</v>
      </c>
      <c r="AR8" s="15">
        <v>15</v>
      </c>
    </row>
    <row r="9" spans="1:76" s="6" customFormat="1" ht="19.5" customHeight="1" x14ac:dyDescent="0.4">
      <c r="A9" s="5"/>
      <c r="B9" s="16"/>
      <c r="C9" s="16"/>
      <c r="D9" s="16"/>
      <c r="E9" s="16"/>
      <c r="F9" s="16"/>
      <c r="G9" s="16"/>
      <c r="H9" s="16"/>
      <c r="I9" s="16"/>
      <c r="J9" s="17"/>
      <c r="K9" s="17"/>
      <c r="L9" s="17"/>
      <c r="M9" s="16"/>
      <c r="N9" s="19"/>
      <c r="O9" s="19"/>
      <c r="P9" s="19"/>
      <c r="Q9" s="16"/>
      <c r="R9" s="16"/>
      <c r="S9" s="16"/>
      <c r="T9" s="16"/>
      <c r="U9" s="16"/>
      <c r="V9" s="16"/>
      <c r="W9" s="16"/>
      <c r="X9" s="16"/>
      <c r="Y9" s="16"/>
      <c r="Z9" s="14">
        <v>6</v>
      </c>
      <c r="AA9" s="17" t="str">
        <v>Ralph Burkett</v>
      </c>
      <c r="AB9" s="17">
        <v>26</v>
      </c>
      <c r="AC9" s="16"/>
      <c r="AD9" s="14">
        <v>6</v>
      </c>
      <c r="AE9" s="17" t="str">
        <v>Eoin McGraw</v>
      </c>
      <c r="AF9" s="17">
        <v>9.5</v>
      </c>
      <c r="AG9" s="16"/>
      <c r="AH9" s="14">
        <v>6</v>
      </c>
      <c r="AI9" s="17" t="str">
        <v>Joseph Mays</v>
      </c>
      <c r="AJ9" s="17">
        <v>26.5</v>
      </c>
      <c r="AK9" s="16"/>
      <c r="AL9" s="14">
        <v>6</v>
      </c>
      <c r="AM9" s="17" t="str">
        <v>Eric Villareal</v>
      </c>
      <c r="AN9" s="17">
        <v>6</v>
      </c>
      <c r="AO9" s="16"/>
      <c r="AP9" s="14">
        <v>6</v>
      </c>
      <c r="AQ9" s="17" t="str">
        <v>Logan Gifford</v>
      </c>
      <c r="AR9" s="17">
        <v>12.5</v>
      </c>
      <c r="AS9" s="16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</row>
    <row r="10" spans="1:76" ht="19.5" customHeight="1" x14ac:dyDescent="0.4">
      <c r="J10" s="15"/>
      <c r="K10" s="15"/>
      <c r="L10" s="15"/>
      <c r="Z10" s="22">
        <v>7</v>
      </c>
      <c r="AA10" s="15" t="str">
        <v>Paul Caballero</v>
      </c>
      <c r="AB10" s="15">
        <v>23</v>
      </c>
      <c r="AD10" s="25">
        <v>7</v>
      </c>
      <c r="AE10" s="20" t="str">
        <v>Derick Gonzalez</v>
      </c>
      <c r="AF10" s="20">
        <v>8.5</v>
      </c>
      <c r="AH10" s="22">
        <v>7</v>
      </c>
      <c r="AI10" s="15" t="str">
        <v>Joe Navarrette</v>
      </c>
      <c r="AJ10" s="15">
        <v>23</v>
      </c>
      <c r="AL10" s="25"/>
      <c r="AM10" s="20"/>
      <c r="AN10" s="20"/>
      <c r="AP10" s="22">
        <v>7</v>
      </c>
      <c r="AQ10" s="15" t="str">
        <v>Colter Martin</v>
      </c>
      <c r="AR10" s="15">
        <v>5.5</v>
      </c>
    </row>
    <row r="11" spans="1:76" s="6" customFormat="1" ht="19.5" customHeight="1" x14ac:dyDescent="0.4">
      <c r="A11" s="5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4">
        <v>8</v>
      </c>
      <c r="AA11" s="17" t="str">
        <v>DeWayne Burford</v>
      </c>
      <c r="AB11" s="17">
        <v>18</v>
      </c>
      <c r="AC11" s="16"/>
      <c r="AD11" s="14"/>
      <c r="AE11" s="17"/>
      <c r="AF11" s="17"/>
      <c r="AG11" s="16"/>
      <c r="AH11" s="14">
        <v>8</v>
      </c>
      <c r="AI11" s="17" t="str">
        <v>Matthew Joey</v>
      </c>
      <c r="AJ11" s="17">
        <v>16.5</v>
      </c>
      <c r="AK11" s="16"/>
      <c r="AL11" s="18"/>
      <c r="AM11" s="18"/>
      <c r="AN11" s="18"/>
      <c r="AO11" s="16"/>
      <c r="AP11" s="14"/>
      <c r="AQ11" s="17"/>
      <c r="AR11" s="17"/>
      <c r="AS11" s="16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76" ht="19.5" customHeight="1" x14ac:dyDescent="0.4">
      <c r="J12" s="15"/>
      <c r="K12" s="15"/>
      <c r="L12" s="15"/>
      <c r="Z12" s="22">
        <v>9</v>
      </c>
      <c r="AA12" s="15" t="str">
        <v>Ramon Mejia (LW)</v>
      </c>
      <c r="AB12" s="15">
        <v>18</v>
      </c>
      <c r="AD12" s="13"/>
      <c r="AH12" s="22">
        <v>9</v>
      </c>
      <c r="AI12" s="15" t="str">
        <v>Humberto Castenada</v>
      </c>
      <c r="AJ12" s="15">
        <v>11.5</v>
      </c>
      <c r="AP12" s="15"/>
      <c r="AQ12" s="15"/>
      <c r="AR12" s="15"/>
    </row>
    <row r="13" spans="1:76" s="6" customFormat="1" ht="19.5" customHeight="1" x14ac:dyDescent="0.4">
      <c r="A13" s="5"/>
      <c r="B13" s="16"/>
      <c r="C13" s="16"/>
      <c r="D13" s="16"/>
      <c r="E13" s="16"/>
      <c r="F13" s="16"/>
      <c r="G13" s="16"/>
      <c r="H13" s="16"/>
      <c r="I13" s="16"/>
      <c r="J13" s="19"/>
      <c r="K13" s="19"/>
      <c r="L13" s="19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4">
        <v>10</v>
      </c>
      <c r="AA13" s="17" t="str">
        <v>Timothy Edwards</v>
      </c>
      <c r="AB13" s="17">
        <v>13</v>
      </c>
      <c r="AC13" s="16"/>
      <c r="AD13" s="16"/>
      <c r="AE13" s="16"/>
      <c r="AF13" s="16"/>
      <c r="AG13" s="16"/>
      <c r="AH13" s="14">
        <v>10</v>
      </c>
      <c r="AI13" s="17" t="str">
        <v>Anthony Van Duzer</v>
      </c>
      <c r="AJ13" s="17">
        <v>7.5</v>
      </c>
      <c r="AK13" s="16"/>
      <c r="AL13" s="16"/>
      <c r="AM13" s="16"/>
      <c r="AN13" s="16"/>
      <c r="AO13" s="16"/>
      <c r="AP13" s="17"/>
      <c r="AQ13" s="17"/>
      <c r="AR13" s="17"/>
      <c r="AS13" s="16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1:76" ht="19.5" customHeight="1" x14ac:dyDescent="0.4">
      <c r="J14" s="18"/>
      <c r="K14" s="18"/>
      <c r="L14" s="18"/>
      <c r="Z14" s="22">
        <v>11</v>
      </c>
      <c r="AA14" s="15" t="str">
        <v>Jayson Wigney</v>
      </c>
      <c r="AB14" s="15">
        <v>8</v>
      </c>
      <c r="AH14" s="25"/>
      <c r="AI14" s="20"/>
      <c r="AJ14" s="20"/>
      <c r="AP14" s="15"/>
      <c r="AQ14" s="15"/>
      <c r="AR14" s="15"/>
    </row>
    <row r="15" spans="1:76" s="6" customFormat="1" ht="19.5" customHeight="1" x14ac:dyDescent="0.4">
      <c r="A15" s="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3"/>
      <c r="AA15" s="16"/>
      <c r="AB15" s="16"/>
      <c r="AC15" s="16"/>
      <c r="AD15" s="16"/>
      <c r="AE15" s="16"/>
      <c r="AF15" s="16"/>
      <c r="AG15" s="16"/>
      <c r="AH15" s="18"/>
      <c r="AI15" s="18"/>
      <c r="AJ15" s="18"/>
      <c r="AK15" s="16"/>
      <c r="AL15" s="16"/>
      <c r="AM15" s="16"/>
      <c r="AN15" s="16"/>
      <c r="AO15" s="16"/>
      <c r="AP15" s="17"/>
      <c r="AQ15" s="17"/>
      <c r="AR15" s="17"/>
      <c r="AS15" s="16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</row>
    <row r="16" spans="1:76" ht="19.5" customHeight="1" x14ac:dyDescent="0.4">
      <c r="AP16" s="20"/>
      <c r="AQ16" s="20"/>
      <c r="AR16" s="20"/>
    </row>
    <row r="17" spans="1:76" s="6" customFormat="1" ht="19.5" customHeight="1" x14ac:dyDescent="0.4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8"/>
      <c r="AQ17" s="18"/>
      <c r="AR17" s="18"/>
      <c r="AS17" s="16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1:76" ht="19.5" customHeight="1" x14ac:dyDescent="0.4"/>
    <row r="19" spans="1:76" s="6" customFormat="1" ht="19.5" customHeight="1" x14ac:dyDescent="0.4">
      <c r="A19" s="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76" ht="19.5" customHeight="1" x14ac:dyDescent="0.4"/>
    <row r="21" spans="1:76" ht="19.5" customHeight="1" x14ac:dyDescent="0.4"/>
    <row r="22" spans="1:76" ht="19.5" customHeight="1" x14ac:dyDescent="0.4"/>
    <row r="23" spans="1:76" ht="19.5" customHeight="1" x14ac:dyDescent="0.4"/>
    <row r="24" spans="1:76" ht="19.5" customHeight="1" x14ac:dyDescent="0.4"/>
  </sheetData>
  <mergeCells count="11">
    <mergeCell ref="N2:P2"/>
    <mergeCell ref="J2:L2"/>
    <mergeCell ref="F2:H2"/>
    <mergeCell ref="B2:D2"/>
    <mergeCell ref="AP2:AR2"/>
    <mergeCell ref="AL2:AN2"/>
    <mergeCell ref="AH2:AJ2"/>
    <mergeCell ref="AD2:AF2"/>
    <mergeCell ref="V2:X2"/>
    <mergeCell ref="R2:T2"/>
    <mergeCell ref="Z2:AB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9D9E-A0E5-43FA-BE54-F03FEA54B38E}">
  <dimension ref="A1:BM20"/>
  <sheetViews>
    <sheetView topLeftCell="AQ1" workbookViewId="0">
      <selection activeCell="BD6" sqref="BD6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0.84375" customWidth="1"/>
    <col min="42" max="42" width="18.69140625" customWidth="1"/>
    <col min="52" max="52" width="18.69140625" customWidth="1"/>
  </cols>
  <sheetData>
    <row r="1" spans="1:65" x14ac:dyDescent="0.4">
      <c r="A1" s="4" t="s">
        <v>51</v>
      </c>
      <c r="L1" t="s">
        <v>14</v>
      </c>
      <c r="V1" t="s">
        <v>14</v>
      </c>
      <c r="AF1" t="s">
        <v>14</v>
      </c>
      <c r="AP1" t="s">
        <v>14</v>
      </c>
      <c r="AZ1" t="s">
        <v>14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8" t="s">
        <v>57</v>
      </c>
      <c r="B4" s="1">
        <f>IFERROR(VLOOKUP($A4,L:R,7,FALSE),0)</f>
        <v>2</v>
      </c>
      <c r="C4" s="1">
        <f>IFERROR(IF(VLOOKUP($A4,V:AB,7,FALSE)&lt;0,0,VLOOKUP($A4,V:AB,7,FALSE)),0)</f>
        <v>3</v>
      </c>
      <c r="D4" s="1">
        <f>IFERROR(IF(VLOOKUP($A4,AF:AL,7,FALSE)&lt;0,0,VLOOKUP($A4,AF:AL,7,FALSE)),0)</f>
        <v>3</v>
      </c>
      <c r="E4" s="1">
        <f>IFERROR(IF(VLOOKUP($A4,AP:AV,7,FALSE)&lt;0,0,VLOOKUP($A4,AP:AV,7,FALSE)),0)</f>
        <v>2</v>
      </c>
      <c r="F4" s="1">
        <f>IFERROR(IF(VLOOKUP($A4,AZ:BF,3,FALSE)=0,0,VLOOKUP($A4,AZ:BF,7,FALSE)),0)</f>
        <v>0</v>
      </c>
      <c r="H4" s="1">
        <f>SUM(B4:G4)</f>
        <v>10</v>
      </c>
      <c r="I4" s="1">
        <f>RANK(H4,H$4:H$6,0)</f>
        <v>2</v>
      </c>
      <c r="K4" s="9" t="s">
        <v>34</v>
      </c>
      <c r="L4" s="1" t="str">
        <f>A4</f>
        <v>Sicily Easley (M)</v>
      </c>
      <c r="M4" s="1">
        <v>2</v>
      </c>
      <c r="N4" s="3">
        <v>60</v>
      </c>
      <c r="O4" s="1">
        <f>M4/N4</f>
        <v>3.3333333333333333E-2</v>
      </c>
      <c r="P4" s="1">
        <f>RANK(O4,O$4:O$6,0)</f>
        <v>2</v>
      </c>
      <c r="Q4" s="1">
        <f>IF(ISBLANK(M4),0,3-P4+1)</f>
        <v>2</v>
      </c>
      <c r="R4" s="1">
        <f>IF(Q4=0,0,IF(COUNTIF(Q$4:Q$6,Q4)&gt;1,Q4-((COUNTIF(Q$4:Q$6,Q4)-1)/2),Q4))</f>
        <v>2</v>
      </c>
      <c r="S4" s="1">
        <f>R4</f>
        <v>2</v>
      </c>
      <c r="U4" s="9" t="s">
        <v>34</v>
      </c>
      <c r="V4" s="1" t="str" cm="1">
        <f t="array" ref="V4:V6">_xlfn.SORTBY(L4:L6,S4:S6,1)</f>
        <v>LeTia Tybor (M)</v>
      </c>
      <c r="W4" s="3">
        <v>0</v>
      </c>
      <c r="X4" s="1">
        <v>60</v>
      </c>
      <c r="Y4" s="1">
        <f>W4/X4</f>
        <v>0</v>
      </c>
      <c r="Z4" s="1">
        <f>RANK(Y4,Y$3:Y$6,0)</f>
        <v>2</v>
      </c>
      <c r="AA4" s="1">
        <f>IF(ISBLANK(W4),0,3-Z4+1)</f>
        <v>2</v>
      </c>
      <c r="AB4" s="1">
        <f>IF(COUNTIF(AA$4:AA$6,AA4)&gt;1,AA4-((COUNTIF(AA$4:AA$6,AA4)-1)/2),AA4)</f>
        <v>1.5</v>
      </c>
      <c r="AC4" s="1">
        <f>(VLOOKUP(V4,L$3:T$6,8,FALSE)+AB4)</f>
        <v>2.5</v>
      </c>
      <c r="AE4" s="9" t="s">
        <v>34</v>
      </c>
      <c r="AF4" s="1" t="str" cm="1">
        <f t="array" ref="AF4:AF6">_xlfn.SORTBY(V4:V6,AC4:AC6,1)</f>
        <v>LeTia Tybor (M)</v>
      </c>
      <c r="AG4" s="3">
        <v>0</v>
      </c>
      <c r="AH4" s="1">
        <v>1</v>
      </c>
      <c r="AI4" s="1">
        <f t="shared" ref="AI4:AI6" si="0">AG4/AH4</f>
        <v>0</v>
      </c>
      <c r="AJ4" s="1">
        <f>RANK(AI4,AI$4:AI$6,0)</f>
        <v>3</v>
      </c>
      <c r="AK4" s="1">
        <f>IF(ISBLANK(AG4),0,3-AJ4+1)</f>
        <v>1</v>
      </c>
      <c r="AL4" s="1">
        <f>IF(COUNTIF(AK$4:AK$6,AK4)&gt;1,AK4-((COUNTIF(AK$4:AK$6,AK4)-1)/2),AK4)</f>
        <v>1</v>
      </c>
      <c r="AM4" s="1">
        <f>(VLOOKUP(AF4,V$3:AD$6,8,FALSE)+AL4)</f>
        <v>3.5</v>
      </c>
      <c r="AO4" s="9" t="s">
        <v>34</v>
      </c>
      <c r="AP4" s="1" t="str" cm="1">
        <f t="array" ref="AP4:AP6">_xlfn.SORTBY(AF4:AF6,AM4:AM6,1)</f>
        <v>LeTia Tybor (M)</v>
      </c>
      <c r="AQ4" s="1">
        <v>120</v>
      </c>
      <c r="AR4" s="3">
        <v>1</v>
      </c>
      <c r="AS4" s="1">
        <f t="shared" ref="AS4:AS6" si="1">AQ4/AR4</f>
        <v>120</v>
      </c>
      <c r="AT4" s="1">
        <f>RANK(AS4,AS$4:AS$6,0)</f>
        <v>3</v>
      </c>
      <c r="AU4" s="1">
        <f>IF(ISBLANK(AQ4),0,3-AT4+1)</f>
        <v>1</v>
      </c>
      <c r="AV4" s="1">
        <f>IF(COUNTIF(AU$4:AU$6,AU4)&gt;1,AU4-((COUNTIF(AU$4:AU$6,AU4)-1)/2),AU4)</f>
        <v>1</v>
      </c>
      <c r="AW4" s="1">
        <f>(VLOOKUP(AP4,AF$3:AN$6,8,FALSE)+AV4)</f>
        <v>4.5</v>
      </c>
      <c r="AY4" s="9" t="s">
        <v>34</v>
      </c>
      <c r="AZ4" s="1" t="str" cm="1">
        <f t="array" ref="AZ4:AZ6">_xlfn.SORTBY(AP4:AP6,AW4:AW6,1)</f>
        <v>LeTia Tybor (M)</v>
      </c>
      <c r="BA4" s="1">
        <f>VLOOKUP(AZ4,AZ$10:BA$12,2,FALSE)</f>
        <v>0</v>
      </c>
      <c r="BB4" s="3">
        <v>0</v>
      </c>
      <c r="BC4">
        <f>IF(ISBLANK(BB4),NA(),IF(BB4=0,0,BA4+(BB4*0.0001)))</f>
        <v>0</v>
      </c>
      <c r="BD4" s="1">
        <f>RANK(BC4,BC$4:BC$6,0)</f>
        <v>2</v>
      </c>
      <c r="BE4" s="1">
        <f>IF(ISBLANK(BA4),0,3-BD4+1)</f>
        <v>2</v>
      </c>
      <c r="BF4" s="1">
        <f>IF(COUNTIF(BE$4:BE$6,BE4)&gt;1,BE4-((COUNTIF(BE$4:BE$6,BE4)-1)/2),BE4)</f>
        <v>1.5</v>
      </c>
      <c r="BG4" s="1">
        <f>(VLOOKUP(AZ4,AP$3:AX$6,8,FALSE)+BF4)</f>
        <v>6</v>
      </c>
      <c r="BL4" s="1" t="e">
        <f>BJ4/BK4</f>
        <v>#DIV/0!</v>
      </c>
      <c r="BM4" s="1" t="e">
        <f>RANK(BL4,BL$4:BL$6,1)</f>
        <v>#DIV/0!</v>
      </c>
    </row>
    <row r="5" spans="1:65" s="1" customFormat="1" ht="18.75" customHeight="1" x14ac:dyDescent="0.4">
      <c r="A5" s="8" t="s">
        <v>60</v>
      </c>
      <c r="B5" s="1">
        <f>IFERROR(VLOOKUP($A5,L:R,7,FALSE),0)</f>
        <v>3</v>
      </c>
      <c r="C5" s="1">
        <f>IFERROR(IF(VLOOKUP($A5,V:AB,7,FALSE)&lt;0,0,VLOOKUP($A5,V:AB,7,FALSE)),0)</f>
        <v>1.5</v>
      </c>
      <c r="D5" s="1">
        <f>IFERROR(IF(VLOOKUP($A5,AF:AL,7,FALSE)&lt;0,0,VLOOKUP($A5,AF:AL,7,FALSE)),0)</f>
        <v>2</v>
      </c>
      <c r="E5" s="1">
        <f>IFERROR(IF(VLOOKUP($A5,AP:AV,7,FALSE)&lt;0,0,VLOOKUP($A5,AP:AV,7,FALSE)),0)</f>
        <v>3</v>
      </c>
      <c r="F5" s="1">
        <f t="shared" ref="F5:F6" si="2">IFERROR(IF(VLOOKUP($A5,AZ:BF,3,FALSE)=0,0,VLOOKUP($A5,AZ:BF,7,FALSE)),0)</f>
        <v>3</v>
      </c>
      <c r="G5" s="21"/>
      <c r="H5" s="1">
        <f t="shared" ref="H5:H6" si="3">SUM(B5:G5)</f>
        <v>12.5</v>
      </c>
      <c r="I5" s="1">
        <f t="shared" ref="I5:I6" si="4">RANK(H5,H$4:H$6,0)</f>
        <v>1</v>
      </c>
      <c r="K5" s="9" t="s">
        <v>34</v>
      </c>
      <c r="L5" s="1" t="str">
        <f t="shared" ref="L5" si="5">A5</f>
        <v>Stacy Esparza (M)</v>
      </c>
      <c r="M5" s="1">
        <v>4</v>
      </c>
      <c r="N5" s="3">
        <v>43.03</v>
      </c>
      <c r="O5" s="1">
        <f t="shared" ref="O5:O6" si="6">M5/N5</f>
        <v>9.2958401115500813E-2</v>
      </c>
      <c r="P5" s="1">
        <f>RANK(O5,O$4:O$6,0)</f>
        <v>1</v>
      </c>
      <c r="Q5" s="1">
        <f t="shared" ref="Q5:Q6" si="7">IF(ISBLANK(M5),0,3-P5+1)</f>
        <v>3</v>
      </c>
      <c r="R5" s="1">
        <f>IF(Q5=0,0,IF(COUNTIF(Q$4:Q$6,Q5)&gt;1,Q5-((COUNTIF(Q$4:Q$6,Q5)-1)/2),Q5))</f>
        <v>3</v>
      </c>
      <c r="S5" s="1">
        <f t="shared" ref="S5:S6" si="8">R5</f>
        <v>3</v>
      </c>
      <c r="U5" s="9" t="s">
        <v>34</v>
      </c>
      <c r="V5" s="1" t="str">
        <v>Sicily Easley (M)</v>
      </c>
      <c r="W5" s="3">
        <v>5</v>
      </c>
      <c r="X5" s="1">
        <v>50.18</v>
      </c>
      <c r="Y5" s="1">
        <f t="shared" ref="Y5:Y6" si="9">W5/X5</f>
        <v>9.9641291351135905E-2</v>
      </c>
      <c r="Z5" s="1">
        <f t="shared" ref="Z5:Z6" si="10">RANK(Y5,Y$3:Y$6,0)</f>
        <v>1</v>
      </c>
      <c r="AA5" s="1">
        <f t="shared" ref="AA5:AA6" si="11">IF(ISBLANK(W5),0,3-Z5+1)</f>
        <v>3</v>
      </c>
      <c r="AB5" s="1">
        <f>IF(COUNTIF(AA$4:AA$6,AA5)&gt;1,AA5-((COUNTIF(AA$4:AA$6,AA5)-1)/2),AA5)</f>
        <v>3</v>
      </c>
      <c r="AC5" s="1">
        <f>(VLOOKUP(V5,L$3:T$6,8,FALSE)+AB5)</f>
        <v>5</v>
      </c>
      <c r="AE5" s="9" t="s">
        <v>34</v>
      </c>
      <c r="AF5" s="1" t="str">
        <v>Stacy Esparza (M)</v>
      </c>
      <c r="AG5" s="3">
        <v>16</v>
      </c>
      <c r="AH5" s="1">
        <v>1</v>
      </c>
      <c r="AI5" s="1">
        <f t="shared" si="0"/>
        <v>16</v>
      </c>
      <c r="AJ5" s="1">
        <f>RANK(AI5,AI$4:AI$6,0)</f>
        <v>2</v>
      </c>
      <c r="AK5" s="1">
        <f t="shared" ref="AK5:AK6" si="12">IF(ISBLANK(AG5),0,3-AJ5+1)</f>
        <v>2</v>
      </c>
      <c r="AL5" s="1">
        <f>IF(COUNTIF(AK$4:AK$6,AK5)&gt;1,AK5-((COUNTIF(AK$4:AK$6,AK5)-1)/2),AK5)</f>
        <v>2</v>
      </c>
      <c r="AM5" s="1">
        <f>(VLOOKUP(AF5,V$3:AD$6,8,FALSE)+AL5)</f>
        <v>6.5</v>
      </c>
      <c r="AO5" s="9" t="s">
        <v>34</v>
      </c>
      <c r="AP5" s="1" t="str">
        <v>Stacy Esparza (M)</v>
      </c>
      <c r="AQ5" s="1">
        <v>250</v>
      </c>
      <c r="AR5" s="3">
        <v>1</v>
      </c>
      <c r="AS5" s="1">
        <f t="shared" si="1"/>
        <v>250</v>
      </c>
      <c r="AT5" s="1">
        <f>RANK(AS5,AS$4:AS$6,0)</f>
        <v>1</v>
      </c>
      <c r="AU5" s="1">
        <f t="shared" ref="AU5:AU6" si="13">IF(ISBLANK(AQ5),0,3-AT5+1)</f>
        <v>3</v>
      </c>
      <c r="AV5" s="1">
        <f>IF(COUNTIF(AU$4:AU$6,AU5)&gt;1,AU5-((COUNTIF(AU$4:AU$6,AU5)-1)/2),AU5)</f>
        <v>3</v>
      </c>
      <c r="AW5" s="1">
        <f>(VLOOKUP(AP5,AF$3:AN$6,8,FALSE)+AV5)</f>
        <v>9.5</v>
      </c>
      <c r="AY5" s="9" t="s">
        <v>34</v>
      </c>
      <c r="AZ5" s="1" t="str">
        <v>Stacy Esparza (M)</v>
      </c>
      <c r="BA5" s="1">
        <f t="shared" ref="BA5:BA6" si="14">VLOOKUP(AZ5,AZ$10:BA$12,2,FALSE)</f>
        <v>145</v>
      </c>
      <c r="BB5" s="3">
        <v>3</v>
      </c>
      <c r="BC5">
        <f t="shared" ref="BC5:BC6" si="15">IF(ISBLANK(BB5),NA(),IF(BB5=0,0,BA5+(BB5*0.0001)))</f>
        <v>145.00030000000001</v>
      </c>
      <c r="BD5" s="1">
        <f>RANK(BC5,BC$4:BC$6,0)</f>
        <v>1</v>
      </c>
      <c r="BE5" s="1">
        <f t="shared" ref="BE5:BE6" si="16">IF(ISBLANK(BA5),0,3-BD5+1)</f>
        <v>3</v>
      </c>
      <c r="BF5" s="1">
        <f>IF(COUNTIF(BE$4:BE$6,BE5)&gt;1,BE5-((COUNTIF(BE$4:BE$6,BE5)-1)/2),BE5)</f>
        <v>3</v>
      </c>
      <c r="BG5" s="1">
        <f>(VLOOKUP(AZ5,AP$3:AX$6,8,FALSE)+BF5)</f>
        <v>12.5</v>
      </c>
      <c r="BL5" s="1" t="e">
        <f t="shared" ref="BL5:BL6" si="17">BJ5/BK5</f>
        <v>#DIV/0!</v>
      </c>
      <c r="BM5" s="1" t="e">
        <f>RANK(BL5,BL$4:BL$6,1)</f>
        <v>#DIV/0!</v>
      </c>
    </row>
    <row r="6" spans="1:65" s="1" customFormat="1" ht="18.75" customHeight="1" x14ac:dyDescent="0.4">
      <c r="A6" s="8" t="s">
        <v>65</v>
      </c>
      <c r="B6" s="1">
        <f>IFERROR(VLOOKUP($A6,L:R,7,FALSE),0)</f>
        <v>1</v>
      </c>
      <c r="C6" s="1">
        <f>IFERROR(IF(VLOOKUP($A6,V:AB,7,FALSE)&lt;0,0,VLOOKUP($A6,V:AB,7,FALSE)),0)</f>
        <v>1.5</v>
      </c>
      <c r="D6" s="1">
        <f>IFERROR(IF(VLOOKUP($A6,AF:AL,7,FALSE)&lt;0,0,VLOOKUP($A6,AF:AL,7,FALSE)),0)</f>
        <v>1</v>
      </c>
      <c r="E6" s="1">
        <f>IFERROR(IF(VLOOKUP($A6,AP:AV,7,FALSE)&lt;0,0,VLOOKUP($A6,AP:AV,7,FALSE)),0)</f>
        <v>1</v>
      </c>
      <c r="F6" s="1">
        <f t="shared" si="2"/>
        <v>0</v>
      </c>
      <c r="H6" s="1">
        <f t="shared" si="3"/>
        <v>4.5</v>
      </c>
      <c r="I6" s="1">
        <f t="shared" si="4"/>
        <v>3</v>
      </c>
      <c r="K6" s="9" t="s">
        <v>35</v>
      </c>
      <c r="L6" s="1" t="str">
        <f>A6</f>
        <v>LeTia Tybor (M)</v>
      </c>
      <c r="M6" s="1">
        <v>1</v>
      </c>
      <c r="N6" s="3">
        <v>60</v>
      </c>
      <c r="O6" s="1">
        <f t="shared" si="6"/>
        <v>1.6666666666666666E-2</v>
      </c>
      <c r="P6" s="1">
        <f>RANK(O6,O$4:O$6,0)</f>
        <v>3</v>
      </c>
      <c r="Q6" s="1">
        <f t="shared" si="7"/>
        <v>1</v>
      </c>
      <c r="R6" s="1">
        <f>IF(Q6=0,0,IF(COUNTIF(Q$4:Q$6,Q6)&gt;1,Q6-((COUNTIF(Q$4:Q$6,Q6)-1)/2),Q6))</f>
        <v>1</v>
      </c>
      <c r="S6" s="1">
        <f t="shared" si="8"/>
        <v>1</v>
      </c>
      <c r="U6" s="9" t="s">
        <v>35</v>
      </c>
      <c r="V6" s="1" t="str">
        <v>Stacy Esparza (M)</v>
      </c>
      <c r="W6" s="3">
        <v>0</v>
      </c>
      <c r="X6" s="1">
        <v>60</v>
      </c>
      <c r="Y6" s="1">
        <f t="shared" si="9"/>
        <v>0</v>
      </c>
      <c r="Z6" s="1">
        <f t="shared" si="10"/>
        <v>2</v>
      </c>
      <c r="AA6" s="1">
        <f t="shared" si="11"/>
        <v>2</v>
      </c>
      <c r="AB6" s="1">
        <f>IF(COUNTIF(AA$4:AA$6,AA6)&gt;1,AA6-((COUNTIF(AA$4:AA$6,AA6)-1)/2),AA6)</f>
        <v>1.5</v>
      </c>
      <c r="AC6" s="1">
        <f>(VLOOKUP(V6,L$3:T$6,8,FALSE)+AB6)</f>
        <v>4.5</v>
      </c>
      <c r="AE6" s="9" t="s">
        <v>35</v>
      </c>
      <c r="AF6" s="1" t="str">
        <v>Sicily Easley (M)</v>
      </c>
      <c r="AG6" s="3">
        <v>20</v>
      </c>
      <c r="AH6" s="1">
        <v>1</v>
      </c>
      <c r="AI6" s="1">
        <f t="shared" si="0"/>
        <v>20</v>
      </c>
      <c r="AJ6" s="1">
        <f>RANK(AI6,AI$4:AI$6,0)</f>
        <v>1</v>
      </c>
      <c r="AK6" s="1">
        <f t="shared" si="12"/>
        <v>3</v>
      </c>
      <c r="AL6" s="1">
        <f>IF(COUNTIF(AK$4:AK$6,AK6)&gt;1,AK6-((COUNTIF(AK$4:AK$6,AK6)-1)/2),AK6)</f>
        <v>3</v>
      </c>
      <c r="AM6" s="1">
        <f>(VLOOKUP(AF6,V$3:AD$6,8,FALSE)+AL6)</f>
        <v>8</v>
      </c>
      <c r="AO6" s="9" t="s">
        <v>35</v>
      </c>
      <c r="AP6" s="1" t="str">
        <v>Sicily Easley (M)</v>
      </c>
      <c r="AQ6" s="1">
        <v>199</v>
      </c>
      <c r="AR6" s="3">
        <v>1</v>
      </c>
      <c r="AS6" s="1">
        <f t="shared" si="1"/>
        <v>199</v>
      </c>
      <c r="AT6" s="1">
        <f>RANK(AS6,AS$4:AS$6,0)</f>
        <v>2</v>
      </c>
      <c r="AU6" s="1">
        <f t="shared" si="13"/>
        <v>2</v>
      </c>
      <c r="AV6" s="1">
        <f>IF(COUNTIF(AU$4:AU$6,AU6)&gt;1,AU6-((COUNTIF(AU$4:AU$6,AU6)-1)/2),AU6)</f>
        <v>2</v>
      </c>
      <c r="AW6" s="1">
        <f>(VLOOKUP(AP6,AF$3:AN$6,8,FALSE)+AV6)</f>
        <v>10</v>
      </c>
      <c r="AY6" s="9" t="s">
        <v>35</v>
      </c>
      <c r="AZ6" s="1" t="str">
        <v>Sicily Easley (M)</v>
      </c>
      <c r="BA6" s="1">
        <f t="shared" si="14"/>
        <v>120</v>
      </c>
      <c r="BB6" s="3">
        <v>0</v>
      </c>
      <c r="BC6">
        <f t="shared" si="15"/>
        <v>0</v>
      </c>
      <c r="BD6" s="1">
        <f>RANK(BC6,BC$4:BC$6,0)</f>
        <v>2</v>
      </c>
      <c r="BE6" s="1">
        <f t="shared" si="16"/>
        <v>2</v>
      </c>
      <c r="BF6" s="1">
        <f>IF(COUNTIF(BE$4:BE$6,BE6)&gt;1,BE6-((COUNTIF(BE$4:BE$6,BE6)-1)/2),BE6)</f>
        <v>1.5</v>
      </c>
      <c r="BG6" s="1">
        <f>(VLOOKUP(AZ6,AP$3:AX$6,8,FALSE)+BF6)</f>
        <v>11.5</v>
      </c>
      <c r="BL6" s="1" t="e">
        <f t="shared" si="17"/>
        <v>#DIV/0!</v>
      </c>
      <c r="BM6" s="1" t="e">
        <f>RANK(BL6,BL$4:BL$6,1)</f>
        <v>#DIV/0!</v>
      </c>
    </row>
    <row r="7" spans="1:65" x14ac:dyDescent="0.4">
      <c r="K7" s="9"/>
      <c r="U7" s="9"/>
      <c r="AE7" s="9"/>
      <c r="AO7" s="9"/>
      <c r="AY7" s="9"/>
    </row>
    <row r="8" spans="1:65" x14ac:dyDescent="0.4">
      <c r="K8" s="9"/>
      <c r="U8" s="9"/>
      <c r="AE8" s="9"/>
      <c r="AO8" s="9"/>
      <c r="AY8" s="9"/>
    </row>
    <row r="9" spans="1:65" x14ac:dyDescent="0.4">
      <c r="K9" s="9"/>
      <c r="U9" s="9"/>
      <c r="AE9" s="9"/>
      <c r="AO9" s="9"/>
      <c r="AY9" s="9"/>
    </row>
    <row r="10" spans="1:65" x14ac:dyDescent="0.4">
      <c r="K10" s="9"/>
      <c r="M10" s="4"/>
      <c r="U10" s="9"/>
      <c r="AE10" s="9"/>
      <c r="AO10" s="9"/>
      <c r="AY10" s="9"/>
      <c r="AZ10" t="s">
        <v>65</v>
      </c>
      <c r="BA10">
        <v>0</v>
      </c>
    </row>
    <row r="11" spans="1:65" x14ac:dyDescent="0.4">
      <c r="K11" s="9"/>
      <c r="U11" s="9"/>
      <c r="AE11" s="9"/>
      <c r="AO11" s="9"/>
      <c r="AY11" s="9"/>
      <c r="AZ11" t="s">
        <v>60</v>
      </c>
      <c r="BA11">
        <v>145</v>
      </c>
    </row>
    <row r="12" spans="1:65" x14ac:dyDescent="0.4">
      <c r="K12" s="9"/>
      <c r="U12" s="9"/>
      <c r="AE12" s="9"/>
      <c r="AO12" s="9"/>
      <c r="AY12" s="9"/>
      <c r="AZ12" t="s">
        <v>57</v>
      </c>
      <c r="BA12">
        <v>120</v>
      </c>
    </row>
    <row r="13" spans="1:65" x14ac:dyDescent="0.4">
      <c r="K13" s="9"/>
      <c r="U13" s="9"/>
      <c r="AE13" s="9"/>
      <c r="AO13" s="9"/>
      <c r="AY13" s="9"/>
    </row>
    <row r="14" spans="1:65" x14ac:dyDescent="0.4">
      <c r="A14" s="8" t="s">
        <v>57</v>
      </c>
      <c r="B14" t="s">
        <v>112</v>
      </c>
      <c r="C14">
        <v>11</v>
      </c>
      <c r="K14" s="9"/>
      <c r="U14" s="9"/>
      <c r="AE14" s="9"/>
      <c r="AO14" s="9"/>
      <c r="AY14" s="9"/>
    </row>
    <row r="15" spans="1:65" x14ac:dyDescent="0.4">
      <c r="A15" s="8" t="s">
        <v>60</v>
      </c>
      <c r="B15">
        <v>20</v>
      </c>
      <c r="C15" t="s">
        <v>113</v>
      </c>
    </row>
    <row r="16" spans="1:65" x14ac:dyDescent="0.4">
      <c r="A16" s="8" t="s">
        <v>65</v>
      </c>
      <c r="B16" t="s">
        <v>114</v>
      </c>
      <c r="C16">
        <v>13</v>
      </c>
    </row>
    <row r="18" spans="1:1" x14ac:dyDescent="0.4">
      <c r="A18" s="8"/>
    </row>
    <row r="19" spans="1:1" x14ac:dyDescent="0.4">
      <c r="A19" s="8"/>
    </row>
    <row r="20" spans="1:1" x14ac:dyDescent="0.4">
      <c r="A2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AE85-82C1-4BC0-858A-508ED56F7E1D}">
  <dimension ref="A1:BM18"/>
  <sheetViews>
    <sheetView topLeftCell="H1" zoomScale="85" zoomScaleNormal="85" workbookViewId="0">
      <selection activeCell="L4" sqref="L4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1.15234375" customWidth="1"/>
    <col min="42" max="42" width="18.69140625" customWidth="1"/>
    <col min="52" max="52" width="18.69140625" customWidth="1"/>
  </cols>
  <sheetData>
    <row r="1" spans="1:65" x14ac:dyDescent="0.4">
      <c r="L1" t="s">
        <v>36</v>
      </c>
      <c r="V1" t="s">
        <v>36</v>
      </c>
      <c r="AF1" t="s">
        <v>36</v>
      </c>
      <c r="AP1" t="s">
        <v>36</v>
      </c>
      <c r="AZ1" t="s">
        <v>36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55</v>
      </c>
      <c r="B4" s="1">
        <f>IFERROR(VLOOKUP($A4,L:R,7,FALSE),0)</f>
        <v>2</v>
      </c>
      <c r="C4" s="1">
        <f>IFERROR(IF(VLOOKUP($A4,V:AB,7,FALSE)&lt;0,0,VLOOKUP($A4,V:AB,7,FALSE)),0)</f>
        <v>2</v>
      </c>
      <c r="D4" s="1">
        <f>IFERROR(IF(VLOOKUP($A4,AF:AL,7,FALSE)&lt;0,0,VLOOKUP($A4,AF:AL,7,FALSE)),0)</f>
        <v>2</v>
      </c>
      <c r="E4" s="1">
        <f>IFERROR(IF(VLOOKUP($A4,AP:AV,7,FALSE)&lt;0,0,VLOOKUP($A4,AP:AV,7,FALSE)),0)</f>
        <v>2</v>
      </c>
      <c r="F4" s="1">
        <f>IFERROR(IF(VLOOKUP($A4,AZ:BF,3,FALSE)=0,0,VLOOKUP($A4,AZ:BF,7,FALSE)),0)</f>
        <v>2</v>
      </c>
      <c r="H4" s="1">
        <f>SUM(B4:G4)</f>
        <v>10</v>
      </c>
      <c r="I4" s="1">
        <f>RANK(H4,H$4:H$5,0)</f>
        <v>1</v>
      </c>
      <c r="K4" s="9" t="s">
        <v>34</v>
      </c>
      <c r="L4" s="1" t="str">
        <f>A4</f>
        <v>Rachel Foss</v>
      </c>
      <c r="M4" s="1">
        <v>4</v>
      </c>
      <c r="N4" s="3">
        <v>32.75</v>
      </c>
      <c r="O4" s="1">
        <f>M4/N4</f>
        <v>0.12213740458015267</v>
      </c>
      <c r="P4" s="1">
        <f>RANK(O4,O$4:O$5,0)</f>
        <v>1</v>
      </c>
      <c r="Q4" s="1">
        <f>IF(ISBLANK(M4),0,2-P4+1)</f>
        <v>2</v>
      </c>
      <c r="R4" s="1">
        <f>IF(Q4=0,0,IF(COUNTIF(Q$4:Q$5,Q4)&gt;1,Q4-((COUNTIF(Q$4:Q$5,Q4)-1)/2),Q4))</f>
        <v>2</v>
      </c>
      <c r="S4" s="1">
        <f>R4</f>
        <v>2</v>
      </c>
      <c r="U4" s="9" t="s">
        <v>34</v>
      </c>
      <c r="V4" s="1" t="str" cm="1">
        <f t="array" ref="V4:V5">_xlfn.SORTBY(L4:L5,S4:S5,1)</f>
        <v>Bree Armenta</v>
      </c>
      <c r="W4" s="3">
        <v>1</v>
      </c>
      <c r="X4" s="1">
        <v>60</v>
      </c>
      <c r="Y4" s="1">
        <f>W4/X4</f>
        <v>1.6666666666666666E-2</v>
      </c>
      <c r="Z4" s="1">
        <f>RANK(Y4,Y$4:Y$5,0)</f>
        <v>2</v>
      </c>
      <c r="AA4" s="1">
        <f>IF(ISBLANK(W4),0,2-Z4+1)</f>
        <v>1</v>
      </c>
      <c r="AB4" s="1">
        <f>IF(COUNTIF(AA$4:AA$5,AA4)&gt;1,AA4-((COUNTIF(AA$4:AA$5,AA4)-1)/2),AA4)</f>
        <v>1</v>
      </c>
      <c r="AC4" s="1">
        <f>(VLOOKUP(V4,L$3:T$5,8,FALSE)+AB4)</f>
        <v>2</v>
      </c>
      <c r="AE4" s="9" t="s">
        <v>34</v>
      </c>
      <c r="AF4" s="1" t="str" cm="1">
        <f t="array" ref="AF4:AF5">_xlfn.SORTBY(V4:V5,AC4:AC5,1)</f>
        <v>Bree Armenta</v>
      </c>
      <c r="AG4" s="3">
        <v>11</v>
      </c>
      <c r="AH4" s="1">
        <v>1</v>
      </c>
      <c r="AI4" s="1">
        <f t="shared" ref="AI4:AI5" si="0">AG4/AH4</f>
        <v>11</v>
      </c>
      <c r="AJ4" s="1">
        <f>RANK(AI4,AI$4:AI$5,0)</f>
        <v>2</v>
      </c>
      <c r="AK4" s="1">
        <f>IF(ISBLANK(AG4),0,2-AJ4+1)</f>
        <v>1</v>
      </c>
      <c r="AL4" s="1">
        <f>IF(COUNTIF(AK$4:AK$5,AK4)&gt;1,AK4-((COUNTIF(AK$4:AK$5,AK4)-1)/2),AK4)</f>
        <v>1</v>
      </c>
      <c r="AM4" s="1">
        <f>(VLOOKUP(AF4,V$3:AD$5,8,FALSE)+AL4)</f>
        <v>3</v>
      </c>
      <c r="AO4" s="9" t="s">
        <v>34</v>
      </c>
      <c r="AP4" s="1" t="str" cm="1">
        <f t="array" ref="AP4:AP5">_xlfn.SORTBY(AF4:AF5,AM4:AM5,1)</f>
        <v>Bree Armenta</v>
      </c>
      <c r="AQ4" s="1">
        <v>200</v>
      </c>
      <c r="AR4" s="3">
        <v>1</v>
      </c>
      <c r="AS4" s="1">
        <f t="shared" ref="AS4:AS5" si="1">AQ4/AR4</f>
        <v>200</v>
      </c>
      <c r="AT4" s="1">
        <f>RANK(AS4,AS$4:AS$5,0)</f>
        <v>2</v>
      </c>
      <c r="AU4" s="1">
        <f>IF(ISBLANK(AQ4),0,2-AT4+1)</f>
        <v>1</v>
      </c>
      <c r="AV4" s="1">
        <f>IF(COUNTIF(AU$4:AU$5,AU4)&gt;1,AU4-((COUNTIF(AU$4:AU$5,AU4)-1)/2),AU4)</f>
        <v>1</v>
      </c>
      <c r="AW4" s="1">
        <f>(VLOOKUP(AP4,AF$3:AN$5,8,FALSE)+AV4)</f>
        <v>4</v>
      </c>
      <c r="AY4" s="9" t="s">
        <v>34</v>
      </c>
      <c r="AZ4" s="1" t="str" cm="1">
        <f t="array" ref="AZ4:AZ5">_xlfn.SORTBY(AP4:AP5,AW4:AW5,1)</f>
        <v>Bree Armenta</v>
      </c>
      <c r="BA4" s="1">
        <f>VLOOKUP(AZ4,AZ$9:BA$10,2,FALSE)</f>
        <v>145</v>
      </c>
      <c r="BB4" s="3">
        <v>1</v>
      </c>
      <c r="BC4">
        <f>IF(ISBLANK(BB4),NA(),IF(BB4=0,0,BA4+(BB4*0.0001)))</f>
        <v>145.0001</v>
      </c>
      <c r="BD4" s="1">
        <f>RANK(BC4,BC$4:BC$5,0)</f>
        <v>2</v>
      </c>
      <c r="BE4" s="1">
        <f>IF(ISBLANK(BA4),0,2-BD4+1)</f>
        <v>1</v>
      </c>
      <c r="BF4" s="1">
        <f>IF(COUNTIF(BE$4:BE$5,BE4)&gt;1,BE4-((COUNTIF(BE$4:BE$5,BE4)-1)/2),BE4)</f>
        <v>1</v>
      </c>
      <c r="BG4" s="1">
        <f>(VLOOKUP(AZ4,AP$3:AX$5,8,FALSE)+BF4)</f>
        <v>5</v>
      </c>
      <c r="BL4" s="1" t="e">
        <f>BJ4/BK4</f>
        <v>#DIV/0!</v>
      </c>
      <c r="BM4" s="1" t="e">
        <f>RANK(BL4,BL$4:BL$5,1)</f>
        <v>#DIV/0!</v>
      </c>
    </row>
    <row r="5" spans="1:65" s="1" customFormat="1" ht="18.75" customHeight="1" x14ac:dyDescent="0.4">
      <c r="A5" s="8" t="s">
        <v>56</v>
      </c>
      <c r="B5" s="1">
        <f>IFERROR(VLOOKUP($A5,L:R,7,FALSE),0)</f>
        <v>1</v>
      </c>
      <c r="C5" s="1">
        <f>IFERROR(IF(VLOOKUP($A5,V:AB,7,FALSE)&lt;0,0,VLOOKUP($A5,V:AB,7,FALSE)),0)</f>
        <v>1</v>
      </c>
      <c r="D5" s="1">
        <f>IFERROR(IF(VLOOKUP($A5,AF:AL,7,FALSE)&lt;0,0,VLOOKUP($A5,AF:AL,7,FALSE)),0)</f>
        <v>1</v>
      </c>
      <c r="E5" s="1">
        <f>IFERROR(IF(VLOOKUP($A5,AP:AV,7,FALSE)&lt;0,0,VLOOKUP($A5,AP:AV,7,FALSE)),0)</f>
        <v>1</v>
      </c>
      <c r="F5" s="1">
        <f>IFERROR(IF(VLOOKUP($A5,AZ:BF,3,FALSE)=0,0,VLOOKUP($A5,AZ:BF,7,FALSE)),0)</f>
        <v>1</v>
      </c>
      <c r="G5" s="21"/>
      <c r="H5" s="1">
        <f t="shared" ref="H5" si="2">SUM(B5:G5)</f>
        <v>5</v>
      </c>
      <c r="I5" s="1">
        <f>RANK(H5,H$4:H$5,0)</f>
        <v>2</v>
      </c>
      <c r="K5" s="9" t="s">
        <v>35</v>
      </c>
      <c r="L5" s="1" t="str">
        <f t="shared" ref="L5" si="3">A5</f>
        <v>Bree Armenta</v>
      </c>
      <c r="M5" s="1">
        <v>1</v>
      </c>
      <c r="N5" s="3">
        <v>60</v>
      </c>
      <c r="O5" s="1">
        <f t="shared" ref="O5" si="4">M5/N5</f>
        <v>1.6666666666666666E-2</v>
      </c>
      <c r="P5" s="1">
        <f>RANK(O5,O$4:O$5,0)</f>
        <v>2</v>
      </c>
      <c r="Q5" s="1">
        <f>IF(ISBLANK(M5),0,2-P5+1)</f>
        <v>1</v>
      </c>
      <c r="R5" s="1">
        <f>IF(Q5=0,0,IF(COUNTIF(Q$4:Q$5,Q5)&gt;1,Q5-((COUNTIF(Q$4:Q$5,Q5)-1)/2),Q5))</f>
        <v>1</v>
      </c>
      <c r="S5" s="1">
        <f t="shared" ref="S5" si="5">R5</f>
        <v>1</v>
      </c>
      <c r="U5" s="9" t="s">
        <v>35</v>
      </c>
      <c r="V5" s="1" t="str">
        <v>Rachel Foss</v>
      </c>
      <c r="W5" s="3">
        <v>5</v>
      </c>
      <c r="X5" s="1">
        <v>29.37</v>
      </c>
      <c r="Y5" s="1">
        <f t="shared" ref="Y5" si="6">W5/X5</f>
        <v>0.17024174327545114</v>
      </c>
      <c r="Z5" s="1">
        <f>RANK(Y5,Y$4:Y$5,0)</f>
        <v>1</v>
      </c>
      <c r="AA5" s="1">
        <f>IF(ISBLANK(W5),0,2-Z5+1)</f>
        <v>2</v>
      </c>
      <c r="AB5" s="1">
        <f>IF(COUNTIF(AA$4:AA$5,AA5)&gt;1,AA5-((COUNTIF(AA$4:AA$5,AA5)-1)/2),AA5)</f>
        <v>2</v>
      </c>
      <c r="AC5" s="1">
        <f>(VLOOKUP(V5,L$3:T$5,8,FALSE)+AB5)</f>
        <v>4</v>
      </c>
      <c r="AE5" s="9" t="s">
        <v>35</v>
      </c>
      <c r="AF5" s="1" t="str">
        <v>Rachel Foss</v>
      </c>
      <c r="AG5" s="3">
        <v>16</v>
      </c>
      <c r="AH5" s="1">
        <v>1</v>
      </c>
      <c r="AI5" s="1">
        <f t="shared" si="0"/>
        <v>16</v>
      </c>
      <c r="AJ5" s="1">
        <f>RANK(AI5,AI$4:AI$5,0)</f>
        <v>1</v>
      </c>
      <c r="AK5" s="1">
        <f>IF(ISBLANK(AG5),0,2-AJ5+1)</f>
        <v>2</v>
      </c>
      <c r="AL5" s="1">
        <f>IF(COUNTIF(AK$4:AK$5,AK5)&gt;1,AK5-((COUNTIF(AK$4:AK$5,AK5)-1)/2),AK5)</f>
        <v>2</v>
      </c>
      <c r="AM5" s="1">
        <f>(VLOOKUP(AF5,V$3:AD$5,8,FALSE)+AL5)</f>
        <v>6</v>
      </c>
      <c r="AO5" s="9" t="s">
        <v>35</v>
      </c>
      <c r="AP5" s="1" t="str">
        <v>Rachel Foss</v>
      </c>
      <c r="AQ5" s="1">
        <v>250</v>
      </c>
      <c r="AR5" s="3">
        <v>1</v>
      </c>
      <c r="AS5" s="1">
        <f t="shared" si="1"/>
        <v>250</v>
      </c>
      <c r="AT5" s="1">
        <f>RANK(AS5,AS$4:AS$5,0)</f>
        <v>1</v>
      </c>
      <c r="AU5" s="1">
        <f>IF(ISBLANK(AQ5),0,2-AT5+1)</f>
        <v>2</v>
      </c>
      <c r="AV5" s="1">
        <f>IF(COUNTIF(AU$4:AU$5,AU5)&gt;1,AU5-((COUNTIF(AU$4:AU$5,AU5)-1)/2),AU5)</f>
        <v>2</v>
      </c>
      <c r="AW5" s="1">
        <f>(VLOOKUP(AP5,AF$3:AN$5,8,FALSE)+AV5)</f>
        <v>8</v>
      </c>
      <c r="AY5" s="9" t="s">
        <v>35</v>
      </c>
      <c r="AZ5" s="1" t="str">
        <v>Rachel Foss</v>
      </c>
      <c r="BA5" s="1">
        <f>VLOOKUP(AZ5,AZ$9:BA$10,2,FALSE)</f>
        <v>145</v>
      </c>
      <c r="BB5" s="3">
        <v>2</v>
      </c>
      <c r="BC5">
        <f>IF(ISBLANK(BB5),NA(),IF(BB5=0,0,BA5+(BB5*0.0001)))</f>
        <v>145.00020000000001</v>
      </c>
      <c r="BD5" s="1">
        <f>RANK(BC5,BC$4:BC$5,0)</f>
        <v>1</v>
      </c>
      <c r="BE5" s="1">
        <f>IF(ISBLANK(BA5),0,2-BD5+1)</f>
        <v>2</v>
      </c>
      <c r="BF5" s="1">
        <f>IF(COUNTIF(BE$4:BE$5,BE5)&gt;1,BE5-((COUNTIF(BE$4:BE$5,BE5)-1)/2),BE5)</f>
        <v>2</v>
      </c>
      <c r="BG5" s="1">
        <f>(VLOOKUP(AZ5,AP$3:AX$5,8,FALSE)+BF5)</f>
        <v>10</v>
      </c>
      <c r="BL5" s="1" t="e">
        <f t="shared" ref="BL5" si="7">BJ5/BK5</f>
        <v>#DIV/0!</v>
      </c>
      <c r="BM5" s="1" t="e">
        <f>RANK(BL5,BL$4:BL$5,1)</f>
        <v>#DIV/0!</v>
      </c>
    </row>
    <row r="6" spans="1:65" x14ac:dyDescent="0.4">
      <c r="K6" s="9"/>
      <c r="U6" s="9"/>
      <c r="AE6" s="9"/>
      <c r="AO6" s="9"/>
      <c r="AY6" s="9"/>
    </row>
    <row r="7" spans="1:65" x14ac:dyDescent="0.4">
      <c r="K7" s="9"/>
      <c r="U7" s="9"/>
      <c r="AE7" s="9"/>
      <c r="AO7" s="9"/>
      <c r="AY7" s="9"/>
    </row>
    <row r="8" spans="1:65" x14ac:dyDescent="0.4">
      <c r="K8" s="9"/>
      <c r="U8" s="9"/>
      <c r="AE8" s="9"/>
      <c r="AO8" s="9"/>
      <c r="AY8" s="9"/>
    </row>
    <row r="9" spans="1:65" x14ac:dyDescent="0.4">
      <c r="K9" s="9"/>
      <c r="M9" s="4"/>
      <c r="U9" s="9"/>
      <c r="AE9" s="9"/>
      <c r="AO9" s="9"/>
      <c r="AY9" s="9"/>
      <c r="AZ9" t="s">
        <v>56</v>
      </c>
      <c r="BA9">
        <v>145</v>
      </c>
    </row>
    <row r="10" spans="1:65" x14ac:dyDescent="0.4">
      <c r="K10" s="9"/>
      <c r="U10" s="9"/>
      <c r="AE10" s="9"/>
      <c r="AO10" s="9"/>
      <c r="AY10" s="9"/>
      <c r="AZ10" t="s">
        <v>55</v>
      </c>
      <c r="BA10">
        <v>145</v>
      </c>
    </row>
    <row r="11" spans="1:65" x14ac:dyDescent="0.4">
      <c r="K11" s="9"/>
      <c r="U11" s="9"/>
      <c r="AE11" s="9"/>
      <c r="AO11" s="9"/>
      <c r="AY11" s="9"/>
    </row>
    <row r="12" spans="1:65" x14ac:dyDescent="0.4">
      <c r="K12" s="9"/>
      <c r="U12" s="9"/>
      <c r="AE12" s="9"/>
      <c r="AO12" s="9"/>
      <c r="AP12" t="s">
        <v>56</v>
      </c>
      <c r="AQ12">
        <v>145</v>
      </c>
      <c r="AY12" s="9"/>
    </row>
    <row r="13" spans="1:65" x14ac:dyDescent="0.4">
      <c r="K13" s="9"/>
      <c r="U13" s="9"/>
      <c r="AE13" s="9"/>
      <c r="AO13" s="9"/>
      <c r="AP13" t="s">
        <v>55</v>
      </c>
      <c r="AQ13">
        <v>145</v>
      </c>
      <c r="AY13" s="9"/>
    </row>
    <row r="16" spans="1:65" x14ac:dyDescent="0.4">
      <c r="AP16" s="1"/>
    </row>
    <row r="17" spans="1:42" x14ac:dyDescent="0.4">
      <c r="A17" s="7" t="s">
        <v>55</v>
      </c>
      <c r="B17">
        <v>20</v>
      </c>
      <c r="C17">
        <v>13</v>
      </c>
      <c r="AP17" s="1"/>
    </row>
    <row r="18" spans="1:42" x14ac:dyDescent="0.4">
      <c r="A18" s="8" t="s">
        <v>56</v>
      </c>
      <c r="B18" t="s">
        <v>115</v>
      </c>
      <c r="C18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81D4-A366-4EB6-AC1D-D3CCC7D75E59}">
  <dimension ref="A1:BM19"/>
  <sheetViews>
    <sheetView topLeftCell="H1" workbookViewId="0">
      <selection activeCell="V6" sqref="V6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1.3046875" customWidth="1"/>
    <col min="42" max="42" width="18.69140625" customWidth="1"/>
    <col min="52" max="52" width="18.69140625" customWidth="1"/>
  </cols>
  <sheetData>
    <row r="1" spans="1:65" x14ac:dyDescent="0.4">
      <c r="L1" t="s">
        <v>37</v>
      </c>
      <c r="V1" t="s">
        <v>37</v>
      </c>
      <c r="AF1" t="s">
        <v>37</v>
      </c>
      <c r="AP1" t="s">
        <v>37</v>
      </c>
      <c r="AZ1" t="s">
        <v>37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108</v>
      </c>
      <c r="B4" s="1">
        <f>IFERROR(VLOOKUP($A4,L:R,7,FALSE),0)</f>
        <v>1</v>
      </c>
      <c r="C4" s="1">
        <f>IFERROR(IF(VLOOKUP($A4,V:AB,7,FALSE)&lt;0,0,VLOOKUP($A4,V:AB,7,FALSE)),0)</f>
        <v>2</v>
      </c>
      <c r="D4" s="1">
        <f>IFERROR(IF(VLOOKUP($A4,AF:AL,7,FALSE)&lt;0,0,VLOOKUP($A4,AF:AL,7,FALSE)),0)</f>
        <v>3</v>
      </c>
      <c r="E4" s="1">
        <f>IFERROR(IF(VLOOKUP($A4,AP:AV,7,FALSE)&lt;0,0,VLOOKUP($A4,AP:AV,7,FALSE)),0)</f>
        <v>2</v>
      </c>
      <c r="F4" s="1">
        <f>IFERROR(IF(VLOOKUP($A4,AZ:BF,3,FALSE)=0,0,VLOOKUP($A4,AZ:BF,7,FALSE)),0)</f>
        <v>0</v>
      </c>
      <c r="H4" s="1">
        <f>SUM(B4:G4)</f>
        <v>8</v>
      </c>
      <c r="I4" s="1">
        <f>RANK(H4,H$4:H$6,0)</f>
        <v>2</v>
      </c>
      <c r="K4" s="9" t="s">
        <v>34</v>
      </c>
      <c r="L4" s="1" t="str">
        <f>A4</f>
        <v>Isabelle Kootstra</v>
      </c>
      <c r="M4" s="1">
        <v>4</v>
      </c>
      <c r="N4" s="3">
        <v>46</v>
      </c>
      <c r="O4" s="1">
        <f>M4/N4</f>
        <v>8.6956521739130432E-2</v>
      </c>
      <c r="P4" s="1">
        <f>RANK(O4,O$4:O$6,0)</f>
        <v>3</v>
      </c>
      <c r="Q4" s="1">
        <f>IF(ISBLANK(M4),0,3-P4+1)</f>
        <v>1</v>
      </c>
      <c r="R4" s="1">
        <f>IF(Q4=0,0,IF(COUNTIF(Q$4:Q$6,Q4)&gt;1,Q4-((COUNTIF(Q$4:Q$6,Q4)-1)/2),Q4))</f>
        <v>1</v>
      </c>
      <c r="S4" s="1">
        <f>R4</f>
        <v>1</v>
      </c>
      <c r="U4" s="9" t="s">
        <v>34</v>
      </c>
      <c r="V4" s="1" t="str" cm="1">
        <f t="array" ref="V4:V6">_xlfn.SORTBY(L4:L6,S4:S6,1)</f>
        <v>Isabelle Kootstra</v>
      </c>
      <c r="W4" s="3">
        <v>5</v>
      </c>
      <c r="X4" s="1">
        <v>31.72</v>
      </c>
      <c r="Y4" s="1">
        <f>W4/X4</f>
        <v>0.15762925598991173</v>
      </c>
      <c r="Z4" s="1">
        <f>RANK(Y4,Y$4:Y$6,0)</f>
        <v>2</v>
      </c>
      <c r="AA4" s="1">
        <f>IF(ISBLANK(W4),0,3-Z4+1)</f>
        <v>2</v>
      </c>
      <c r="AB4" s="1">
        <f>IF(COUNTIF(AA$4:AA$6,AA4)&gt;1,AA4-((COUNTIF(AA$4:AA$6,AA4)-1)/2),AA4)</f>
        <v>2</v>
      </c>
      <c r="AC4" s="1">
        <f>(VLOOKUP(V4,L$3:T$6,8,FALSE)+AB4)</f>
        <v>3</v>
      </c>
      <c r="AE4" s="9" t="s">
        <v>34</v>
      </c>
      <c r="AF4" s="1" t="str" cm="1">
        <f t="array" ref="AF4:AF6">_xlfn.SORTBY(V4:V6,AC4:AC6,1)</f>
        <v>Isabelle Kootstra</v>
      </c>
      <c r="AG4" s="3">
        <v>21</v>
      </c>
      <c r="AH4" s="1">
        <v>1</v>
      </c>
      <c r="AI4" s="1">
        <f t="shared" ref="AI4:AI6" si="0">AG4/AH4</f>
        <v>21</v>
      </c>
      <c r="AJ4" s="1">
        <f>RANK(AI4,AI$4:AI$6,0)</f>
        <v>1</v>
      </c>
      <c r="AK4" s="1">
        <f>IF(ISBLANK(AG4),0,3-AJ4+1)</f>
        <v>3</v>
      </c>
      <c r="AL4" s="1">
        <f>IF(COUNTIF(AK$4:AK$6,AK4)&gt;1,AK4-((COUNTIF(AK$4:AK$6,AK4)-1)/2),AK4)</f>
        <v>3</v>
      </c>
      <c r="AM4" s="1">
        <f>(VLOOKUP(AF4,V$3:AD$6,8,FALSE)+AL4)</f>
        <v>6</v>
      </c>
      <c r="AO4" s="9" t="s">
        <v>34</v>
      </c>
      <c r="AP4" s="1" t="str" cm="1">
        <f t="array" ref="AP4:AP6">_xlfn.SORTBY(AF4:AF6,AM4:AM6,1)</f>
        <v>Janine Brown</v>
      </c>
      <c r="AQ4" s="1">
        <v>0</v>
      </c>
      <c r="AR4" s="3">
        <v>1</v>
      </c>
      <c r="AS4" s="1">
        <f t="shared" ref="AS4:AS6" si="1">AQ4/AR4</f>
        <v>0</v>
      </c>
      <c r="AT4" s="1">
        <f>RANK(AS4,AS$4:AS$6,0)</f>
        <v>3</v>
      </c>
      <c r="AU4" s="1">
        <f>IF(ISBLANK(AQ4),0,3-AT4+1)</f>
        <v>1</v>
      </c>
      <c r="AV4" s="1">
        <f>IF(COUNTIF(AU$4:AU$6,AU4)&gt;1,AU4-((COUNTIF(AU$4:AU$6,AU4)-1)/2),AU4)</f>
        <v>1</v>
      </c>
      <c r="AW4" s="1">
        <f>(VLOOKUP(AP4,AF$3:AN$6,8,FALSE)+AV4)</f>
        <v>5</v>
      </c>
      <c r="AY4" s="9" t="s">
        <v>34</v>
      </c>
      <c r="AZ4" s="1" t="str" cm="1">
        <f t="array" ref="AZ4:AZ6">_xlfn.SORTBY(AP4:AP6,AW4:AW6,1)</f>
        <v>Janine Brown</v>
      </c>
      <c r="BA4" s="1">
        <v>0</v>
      </c>
      <c r="BB4" s="3">
        <v>0</v>
      </c>
      <c r="BC4">
        <f>IF(ISBLANK(BB4),NA(),IF(BB4=0,0,BA4+(BB4*0.0001)))</f>
        <v>0</v>
      </c>
      <c r="BD4" s="1">
        <f>RANK(BC4,BC$4:BC$6,0)</f>
        <v>2</v>
      </c>
      <c r="BE4" s="1">
        <f>IF(ISBLANK(BA4),0,3-BD4+1)</f>
        <v>2</v>
      </c>
      <c r="BF4" s="1">
        <f>IF(COUNTIF(BE$4:BE$6,BE4)&gt;1,BE4-((COUNTIF(BE$4:BE$6,BE4)-1)/2),BE4)</f>
        <v>1.5</v>
      </c>
      <c r="BG4" s="1">
        <f>(VLOOKUP(AZ4,AP$3:AX$6,8,FALSE)+BF4)</f>
        <v>6.5</v>
      </c>
      <c r="BL4" s="1" t="e">
        <f>BJ4/BK4</f>
        <v>#DIV/0!</v>
      </c>
      <c r="BM4" s="1" t="e">
        <f>RANK(BL4,BL$4:BL$6,1)</f>
        <v>#DIV/0!</v>
      </c>
    </row>
    <row r="5" spans="1:65" s="1" customFormat="1" ht="18.75" customHeight="1" x14ac:dyDescent="0.4">
      <c r="A5" s="8" t="s">
        <v>58</v>
      </c>
      <c r="B5" s="1">
        <f>IFERROR(VLOOKUP($A5,L:R,7,FALSE),0)</f>
        <v>3</v>
      </c>
      <c r="C5" s="1">
        <f>IFERROR(IF(VLOOKUP($A5,V:AB,7,FALSE)&lt;0,0,VLOOKUP($A5,V:AB,7,FALSE)),0)</f>
        <v>3</v>
      </c>
      <c r="D5" s="1">
        <f>IFERROR(IF(VLOOKUP($A5,AF:AL,7,FALSE)&lt;0,0,VLOOKUP($A5,AF:AL,7,FALSE)),0)</f>
        <v>2</v>
      </c>
      <c r="E5" s="1">
        <f>IFERROR(IF(VLOOKUP($A5,AP:AV,7,FALSE)&lt;0,0,VLOOKUP($A5,AP:AV,7,FALSE)),0)</f>
        <v>3</v>
      </c>
      <c r="F5" s="1">
        <f t="shared" ref="F5:F6" si="2">IFERROR(IF(VLOOKUP($A5,AZ:BF,3,FALSE)=0,0,VLOOKUP($A5,AZ:BF,7,FALSE)),0)</f>
        <v>3</v>
      </c>
      <c r="H5" s="1">
        <f t="shared" ref="H5:H6" si="3">SUM(B5:G5)</f>
        <v>14</v>
      </c>
      <c r="I5" s="1">
        <f t="shared" ref="I5:I6" si="4">RANK(H5,H$4:H$6,0)</f>
        <v>1</v>
      </c>
      <c r="K5" s="9" t="s">
        <v>34</v>
      </c>
      <c r="L5" s="1" t="str">
        <f t="shared" ref="L5:L6" si="5">A5</f>
        <v>Lauren Davis</v>
      </c>
      <c r="M5" s="1">
        <v>4</v>
      </c>
      <c r="N5" s="3">
        <v>38.06</v>
      </c>
      <c r="O5" s="1">
        <f t="shared" ref="O5:O6" si="6">M5/N5</f>
        <v>0.10509721492380451</v>
      </c>
      <c r="P5" s="1">
        <f>RANK(O5,O$4:O$6,0)</f>
        <v>1</v>
      </c>
      <c r="Q5" s="1">
        <f t="shared" ref="Q5:Q6" si="7">IF(ISBLANK(M5),0,3-P5+1)</f>
        <v>3</v>
      </c>
      <c r="R5" s="1">
        <f>IF(Q5=0,0,IF(COUNTIF(Q$4:Q$6,Q5)&gt;1,Q5-((COUNTIF(Q$4:Q$6,Q5)-1)/2),Q5))</f>
        <v>3</v>
      </c>
      <c r="S5" s="1">
        <f t="shared" ref="S5:S6" si="8">R5</f>
        <v>3</v>
      </c>
      <c r="U5" s="9" t="s">
        <v>34</v>
      </c>
      <c r="V5" s="1" t="str">
        <v>Janine Brown</v>
      </c>
      <c r="W5" s="3">
        <v>1</v>
      </c>
      <c r="X5" s="1">
        <v>60</v>
      </c>
      <c r="Y5" s="1">
        <f t="shared" ref="Y5:Y6" si="9">W5/X5</f>
        <v>1.6666666666666666E-2</v>
      </c>
      <c r="Z5" s="1">
        <f t="shared" ref="Z5:Z6" si="10">RANK(Y5,Y$4:Y$6,0)</f>
        <v>3</v>
      </c>
      <c r="AA5" s="1">
        <f t="shared" ref="AA5:AA6" si="11">IF(ISBLANK(W5),0,3-Z5+1)</f>
        <v>1</v>
      </c>
      <c r="AB5" s="1">
        <f>IF(COUNTIF(AA$4:AA$6,AA5)&gt;1,AA5-((COUNTIF(AA$4:AA$6,AA5)-1)/2),AA5)</f>
        <v>1</v>
      </c>
      <c r="AC5" s="1">
        <f>(VLOOKUP(V5,L$3:T$6,8,FALSE)+AB5)</f>
        <v>3</v>
      </c>
      <c r="AE5" s="9" t="s">
        <v>34</v>
      </c>
      <c r="AF5" s="1" t="str">
        <v>Janine Brown</v>
      </c>
      <c r="AG5" s="3">
        <v>2</v>
      </c>
      <c r="AH5" s="1">
        <v>1</v>
      </c>
      <c r="AI5" s="1">
        <f t="shared" si="0"/>
        <v>2</v>
      </c>
      <c r="AJ5" s="1">
        <f>RANK(AI5,AI$4:AI$6,0)</f>
        <v>3</v>
      </c>
      <c r="AK5" s="1">
        <f t="shared" ref="AK5:AK6" si="12">IF(ISBLANK(AG5),0,3-AJ5+1)</f>
        <v>1</v>
      </c>
      <c r="AL5" s="1">
        <f>IF(COUNTIF(AK$4:AK$6,AK5)&gt;1,AK5-((COUNTIF(AK$4:AK$6,AK5)-1)/2),AK5)</f>
        <v>1</v>
      </c>
      <c r="AM5" s="1">
        <f>(VLOOKUP(AF5,V$3:AD$6,8,FALSE)+AL5)</f>
        <v>4</v>
      </c>
      <c r="AO5" s="9" t="s">
        <v>34</v>
      </c>
      <c r="AP5" s="1" t="str">
        <v>Isabelle Kootstra</v>
      </c>
      <c r="AQ5" s="1">
        <v>231</v>
      </c>
      <c r="AR5" s="3">
        <v>1</v>
      </c>
      <c r="AS5" s="1">
        <f t="shared" si="1"/>
        <v>231</v>
      </c>
      <c r="AT5" s="1">
        <f>RANK(AS5,AS$4:AS$6,0)</f>
        <v>2</v>
      </c>
      <c r="AU5" s="1">
        <f t="shared" ref="AU5:AU6" si="13">IF(ISBLANK(AQ5),0,3-AT5+1)</f>
        <v>2</v>
      </c>
      <c r="AV5" s="1">
        <f>IF(COUNTIF(AU$4:AU$6,AU5)&gt;1,AU5-((COUNTIF(AU$4:AU$6,AU5)-1)/2),AU5)</f>
        <v>2</v>
      </c>
      <c r="AW5" s="1">
        <f>(VLOOKUP(AP5,AF$3:AN$6,8,FALSE)+AV5)</f>
        <v>8</v>
      </c>
      <c r="AY5" s="9" t="s">
        <v>34</v>
      </c>
      <c r="AZ5" s="1" t="str">
        <v>Isabelle Kootstra</v>
      </c>
      <c r="BA5" s="1">
        <f t="shared" ref="BA5:BA6" si="14">VLOOKUP(AZ5,AZ$11:BA$13,2,FALSE)</f>
        <v>200</v>
      </c>
      <c r="BB5" s="3">
        <v>0</v>
      </c>
      <c r="BC5">
        <f t="shared" ref="BC5:BC6" si="15">IF(ISBLANK(BB5),NA(),IF(BB5=0,0,BA5+(BB5*0.0001)))</f>
        <v>0</v>
      </c>
      <c r="BD5" s="1">
        <f>RANK(BC5,BC$4:BC$6,0)</f>
        <v>2</v>
      </c>
      <c r="BE5" s="1">
        <f t="shared" ref="BE5:BE6" si="16">IF(ISBLANK(BA5),0,3-BD5+1)</f>
        <v>2</v>
      </c>
      <c r="BF5" s="1">
        <f>IF(COUNTIF(BE$4:BE$6,BE5)&gt;1,BE5-((COUNTIF(BE$4:BE$6,BE5)-1)/2),BE5)</f>
        <v>1.5</v>
      </c>
      <c r="BG5" s="1">
        <f>(VLOOKUP(AZ5,AP$3:AX$6,8,FALSE)+BF5)</f>
        <v>9.5</v>
      </c>
      <c r="BL5" s="1" t="e">
        <f t="shared" ref="BL5:BL6" si="17">BJ5/BK5</f>
        <v>#DIV/0!</v>
      </c>
      <c r="BM5" s="1" t="e">
        <f>RANK(BL5,BL$4:BL$6,1)</f>
        <v>#DIV/0!</v>
      </c>
    </row>
    <row r="6" spans="1:65" s="1" customFormat="1" ht="18.75" customHeight="1" x14ac:dyDescent="0.4">
      <c r="A6" s="8" t="s">
        <v>59</v>
      </c>
      <c r="B6" s="1">
        <f>IFERROR(VLOOKUP($A6,L:R,7,FALSE),0)</f>
        <v>2</v>
      </c>
      <c r="C6" s="1">
        <f>IFERROR(IF(VLOOKUP($A6,V:AB,7,FALSE)&lt;0,0,VLOOKUP($A6,V:AB,7,FALSE)),0)</f>
        <v>1</v>
      </c>
      <c r="D6" s="1">
        <f>IFERROR(IF(VLOOKUP($A6,AF:AL,7,FALSE)&lt;0,0,VLOOKUP($A6,AF:AL,7,FALSE)),0)</f>
        <v>1</v>
      </c>
      <c r="E6" s="1">
        <f>IFERROR(IF(VLOOKUP($A6,AP:AV,7,FALSE)&lt;0,0,VLOOKUP($A6,AP:AV,7,FALSE)),0)</f>
        <v>1</v>
      </c>
      <c r="F6" s="1">
        <f t="shared" si="2"/>
        <v>0</v>
      </c>
      <c r="G6" s="21"/>
      <c r="H6" s="1">
        <f t="shared" si="3"/>
        <v>5</v>
      </c>
      <c r="I6" s="1">
        <f t="shared" si="4"/>
        <v>3</v>
      </c>
      <c r="J6" s="1">
        <f>IFERROR(VLOOKUP($A6,T:Z,7,FALSE),0)</f>
        <v>0</v>
      </c>
      <c r="K6" s="9" t="s">
        <v>35</v>
      </c>
      <c r="L6" s="1" t="str">
        <f t="shared" si="5"/>
        <v>Janine Brown</v>
      </c>
      <c r="M6" s="1">
        <v>4</v>
      </c>
      <c r="N6" s="3">
        <v>38.65</v>
      </c>
      <c r="O6" s="1">
        <f t="shared" si="6"/>
        <v>0.10349288486416559</v>
      </c>
      <c r="P6" s="1">
        <f>RANK(O6,O$4:O$6,0)</f>
        <v>2</v>
      </c>
      <c r="Q6" s="1">
        <f t="shared" si="7"/>
        <v>2</v>
      </c>
      <c r="R6" s="1">
        <f>IF(Q6=0,0,IF(COUNTIF(Q$4:Q$6,Q6)&gt;1,Q6-((COUNTIF(Q$4:Q$6,Q6)-1)/2),Q6))</f>
        <v>2</v>
      </c>
      <c r="S6" s="1">
        <f t="shared" si="8"/>
        <v>2</v>
      </c>
      <c r="U6" s="9" t="s">
        <v>35</v>
      </c>
      <c r="V6" s="1" t="str">
        <v>Lauren Davis</v>
      </c>
      <c r="W6" s="3">
        <v>5</v>
      </c>
      <c r="X6" s="1">
        <v>23.37</v>
      </c>
      <c r="Y6" s="1">
        <f t="shared" si="9"/>
        <v>0.21394950791613179</v>
      </c>
      <c r="Z6" s="1">
        <f t="shared" si="10"/>
        <v>1</v>
      </c>
      <c r="AA6" s="1">
        <f t="shared" si="11"/>
        <v>3</v>
      </c>
      <c r="AB6" s="1">
        <f>IF(COUNTIF(AA$4:AA$6,AA6)&gt;1,AA6-((COUNTIF(AA$4:AA$6,AA6)-1)/2),AA6)</f>
        <v>3</v>
      </c>
      <c r="AC6" s="1">
        <f>(VLOOKUP(V6,L$3:T$6,8,FALSE)+AB6)</f>
        <v>6</v>
      </c>
      <c r="AE6" s="9" t="s">
        <v>35</v>
      </c>
      <c r="AF6" s="1" t="str">
        <v>Lauren Davis</v>
      </c>
      <c r="AG6" s="3">
        <v>13</v>
      </c>
      <c r="AH6" s="1">
        <v>1</v>
      </c>
      <c r="AI6" s="1">
        <f t="shared" si="0"/>
        <v>13</v>
      </c>
      <c r="AJ6" s="1">
        <f>RANK(AI6,AI$4:AI$6,0)</f>
        <v>2</v>
      </c>
      <c r="AK6" s="1">
        <f t="shared" si="12"/>
        <v>2</v>
      </c>
      <c r="AL6" s="1">
        <f>IF(COUNTIF(AK$4:AK$6,AK6)&gt;1,AK6-((COUNTIF(AK$4:AK$6,AK6)-1)/2),AK6)</f>
        <v>2</v>
      </c>
      <c r="AM6" s="1">
        <f>(VLOOKUP(AF6,V$3:AD$6,8,FALSE)+AL6)</f>
        <v>8</v>
      </c>
      <c r="AO6" s="9" t="s">
        <v>35</v>
      </c>
      <c r="AP6" s="1" t="str">
        <v>Lauren Davis</v>
      </c>
      <c r="AQ6" s="1">
        <v>334</v>
      </c>
      <c r="AR6" s="3">
        <v>1</v>
      </c>
      <c r="AS6" s="1">
        <f t="shared" si="1"/>
        <v>334</v>
      </c>
      <c r="AT6" s="1">
        <f>RANK(AS6,AS$4:AS$6,0)</f>
        <v>1</v>
      </c>
      <c r="AU6" s="1">
        <f t="shared" si="13"/>
        <v>3</v>
      </c>
      <c r="AV6" s="1">
        <f>IF(COUNTIF(AU$4:AU$6,AU6)&gt;1,AU6-((COUNTIF(AU$4:AU$6,AU6)-1)/2),AU6)</f>
        <v>3</v>
      </c>
      <c r="AW6" s="1">
        <f>(VLOOKUP(AP6,AF$3:AN$6,8,FALSE)+AV6)</f>
        <v>11</v>
      </c>
      <c r="AY6" s="9" t="s">
        <v>35</v>
      </c>
      <c r="AZ6" s="1" t="str">
        <v>Lauren Davis</v>
      </c>
      <c r="BA6" s="1">
        <f t="shared" si="14"/>
        <v>145</v>
      </c>
      <c r="BB6" s="3">
        <v>1</v>
      </c>
      <c r="BC6">
        <f t="shared" si="15"/>
        <v>145.0001</v>
      </c>
      <c r="BD6" s="1">
        <f>RANK(BC6,BC$4:BC$6,0)</f>
        <v>1</v>
      </c>
      <c r="BE6" s="1">
        <f t="shared" si="16"/>
        <v>3</v>
      </c>
      <c r="BF6" s="1">
        <f>IF(COUNTIF(BE$4:BE$6,BE6)&gt;1,BE6-((COUNTIF(BE$4:BE$6,BE6)-1)/2),BE6)</f>
        <v>3</v>
      </c>
      <c r="BG6" s="1">
        <f>(VLOOKUP(AZ6,AP$3:AX$6,8,FALSE)+BF6)</f>
        <v>14</v>
      </c>
      <c r="BL6" s="1" t="e">
        <f t="shared" si="17"/>
        <v>#DIV/0!</v>
      </c>
      <c r="BM6" s="1" t="e">
        <f>RANK(BL6,BL$4:BL$6,1)</f>
        <v>#DIV/0!</v>
      </c>
    </row>
    <row r="7" spans="1:65" x14ac:dyDescent="0.4">
      <c r="K7" s="9"/>
      <c r="U7" s="9"/>
      <c r="AE7" s="9"/>
      <c r="AO7" s="9"/>
      <c r="AY7" s="9"/>
    </row>
    <row r="8" spans="1:65" x14ac:dyDescent="0.4">
      <c r="K8" s="9"/>
      <c r="U8" s="9"/>
      <c r="AE8" s="9"/>
      <c r="AO8" s="9"/>
      <c r="AY8" s="9"/>
    </row>
    <row r="9" spans="1:65" x14ac:dyDescent="0.4">
      <c r="K9" s="9"/>
      <c r="M9" s="4"/>
      <c r="U9" s="9"/>
      <c r="AE9" s="9"/>
      <c r="AO9" s="9"/>
      <c r="AY9" s="9"/>
    </row>
    <row r="10" spans="1:65" x14ac:dyDescent="0.4">
      <c r="K10" s="9"/>
      <c r="U10" s="9"/>
      <c r="AE10" s="9"/>
      <c r="AO10" s="9"/>
      <c r="AY10" s="9"/>
    </row>
    <row r="11" spans="1:65" x14ac:dyDescent="0.4">
      <c r="K11" s="9"/>
      <c r="U11" s="9"/>
      <c r="AE11" s="9"/>
      <c r="AO11" s="9"/>
      <c r="AY11" s="9"/>
      <c r="AZ11" t="s">
        <v>59</v>
      </c>
      <c r="BA11" t="s">
        <v>127</v>
      </c>
    </row>
    <row r="12" spans="1:65" x14ac:dyDescent="0.4">
      <c r="K12" s="9"/>
      <c r="U12" s="9"/>
      <c r="AE12" s="9"/>
      <c r="AO12" s="9"/>
      <c r="AY12" s="9"/>
      <c r="AZ12" t="s">
        <v>108</v>
      </c>
      <c r="BA12">
        <v>200</v>
      </c>
    </row>
    <row r="13" spans="1:65" x14ac:dyDescent="0.4">
      <c r="K13" s="9"/>
      <c r="U13" s="9"/>
      <c r="AE13" s="9"/>
      <c r="AO13" s="9"/>
      <c r="AY13" s="9"/>
      <c r="AZ13" t="s">
        <v>58</v>
      </c>
      <c r="BA13">
        <v>145</v>
      </c>
    </row>
    <row r="17" spans="1:3" x14ac:dyDescent="0.4">
      <c r="A17" s="7" t="s">
        <v>108</v>
      </c>
      <c r="B17" t="s">
        <v>114</v>
      </c>
      <c r="C17" t="s">
        <v>116</v>
      </c>
    </row>
    <row r="18" spans="1:3" x14ac:dyDescent="0.4">
      <c r="A18" s="8" t="s">
        <v>58</v>
      </c>
      <c r="B18">
        <v>21</v>
      </c>
      <c r="C18">
        <v>14</v>
      </c>
    </row>
    <row r="19" spans="1:3" x14ac:dyDescent="0.4">
      <c r="A19" s="8" t="s">
        <v>59</v>
      </c>
      <c r="B19" t="s">
        <v>117</v>
      </c>
      <c r="C19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21C6-31CE-4F47-A9E3-34A629BF61B8}">
  <dimension ref="A1:BM22"/>
  <sheetViews>
    <sheetView topLeftCell="K1" workbookViewId="0">
      <selection activeCell="L4" sqref="L4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1" customWidth="1"/>
    <col min="42" max="42" width="18.69140625" customWidth="1"/>
    <col min="52" max="52" width="18.69140625" customWidth="1"/>
  </cols>
  <sheetData>
    <row r="1" spans="1:65" x14ac:dyDescent="0.4">
      <c r="L1" t="s">
        <v>38</v>
      </c>
      <c r="V1" t="s">
        <v>38</v>
      </c>
      <c r="AF1" t="s">
        <v>38</v>
      </c>
      <c r="AP1" t="s">
        <v>38</v>
      </c>
      <c r="AZ1" t="s">
        <v>38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61</v>
      </c>
      <c r="B4" s="1">
        <f>IFERROR(VLOOKUP($A4,L:R,7,FALSE),0)</f>
        <v>4</v>
      </c>
      <c r="C4" s="1">
        <f>IFERROR(IF(VLOOKUP($A4,V:AB,7,FALSE)&lt;0,0,VLOOKUP($A4,V:AB,7,FALSE)),0)</f>
        <v>4</v>
      </c>
      <c r="D4" s="1">
        <f>IFERROR(IF(VLOOKUP($A4,AF:AL,7,FALSE)&lt;0,0,VLOOKUP($A4,AF:AL,7,FALSE)),0)</f>
        <v>3</v>
      </c>
      <c r="E4" s="1">
        <f>IFERROR(IF(VLOOKUP($A4,AP:AV,7,FALSE)&lt;0,0,VLOOKUP($A4,AP:AV,7,FALSE)),0)</f>
        <v>4</v>
      </c>
      <c r="F4" s="1">
        <f>IFERROR(IF(VLOOKUP($A4,AZ:BF,3,FALSE)=0,0,VLOOKUP($A4,AZ:BF,7,FALSE)),0)</f>
        <v>4</v>
      </c>
      <c r="H4" s="1">
        <f>SUM(B4:G4)</f>
        <v>19</v>
      </c>
      <c r="I4" s="1">
        <f>RANK(H4,H$4:H$7,0)</f>
        <v>1</v>
      </c>
      <c r="K4" s="9" t="s">
        <v>34</v>
      </c>
      <c r="L4" s="1" t="str">
        <f>A4</f>
        <v>Julia Martin</v>
      </c>
      <c r="M4" s="1">
        <v>4</v>
      </c>
      <c r="N4" s="3">
        <v>25.13</v>
      </c>
      <c r="O4" s="1">
        <f>M4/N4</f>
        <v>0.15917230401910068</v>
      </c>
      <c r="P4" s="1">
        <f>RANK(O4,O$4:O$7,0)</f>
        <v>1</v>
      </c>
      <c r="Q4" s="1">
        <f>IF(ISBLANK(M4),0,4-P4+1)</f>
        <v>4</v>
      </c>
      <c r="R4" s="1">
        <f>IF(Q4=0,0,IF(COUNTIF(Q$4:Q$7,Q4)&gt;1,Q4-((COUNTIF(Q$4:Q$7,Q4)-1)/2),Q4))</f>
        <v>4</v>
      </c>
      <c r="S4" s="1">
        <f>R4</f>
        <v>4</v>
      </c>
      <c r="U4" s="9" t="s">
        <v>34</v>
      </c>
      <c r="V4" s="1" t="str" cm="1">
        <f t="array" ref="V4:V7">_xlfn.SORTBY(L4:L7,S4:S7,1)</f>
        <v>Courtney Boudreaux</v>
      </c>
      <c r="W4" s="3">
        <v>1</v>
      </c>
      <c r="X4" s="1">
        <v>60</v>
      </c>
      <c r="Y4" s="1">
        <f>W4/X4</f>
        <v>1.6666666666666666E-2</v>
      </c>
      <c r="Z4" s="1">
        <f>RANK(Y4,Y$4:Y$7,0)</f>
        <v>4</v>
      </c>
      <c r="AA4" s="1">
        <f>IF(ISBLANK(W4),0,4-Z4+1)</f>
        <v>1</v>
      </c>
      <c r="AB4" s="1">
        <f>IF(COUNTIF(AA$4:AA$7,AA4)&gt;1,AA4-((COUNTIF(AA$4:AA$7,AA4)-1)/2),AA4)</f>
        <v>1</v>
      </c>
      <c r="AC4" s="1">
        <f>(VLOOKUP(V4,L$3:T$7,8,FALSE)+AB4)</f>
        <v>2</v>
      </c>
      <c r="AE4" s="9" t="s">
        <v>34</v>
      </c>
      <c r="AF4" s="1" t="str" cm="1">
        <f t="array" ref="AF4:AF7">_xlfn.SORTBY(V4:V7,AC4:AC7,1)</f>
        <v>Courtney Boudreaux</v>
      </c>
      <c r="AG4" s="3">
        <v>11</v>
      </c>
      <c r="AH4" s="1">
        <v>1</v>
      </c>
      <c r="AI4" s="1">
        <f>AG4/AH4</f>
        <v>11</v>
      </c>
      <c r="AJ4" s="1">
        <f>RANK(AI4,AI$4:AI$7,0)</f>
        <v>4</v>
      </c>
      <c r="AK4" s="1">
        <f>IF(ISBLANK(AG4),0,4-AJ4+1)</f>
        <v>1</v>
      </c>
      <c r="AL4" s="1">
        <f>IF(COUNTIF(AK$4:AK$7,AK4)&gt;1,AK4-((COUNTIF(AK$4:AK$7,AK4)-1)/2),AK4)</f>
        <v>1</v>
      </c>
      <c r="AM4" s="1">
        <f>(VLOOKUP(AF4,V$3:AD$7,8,FALSE)+AL4)</f>
        <v>3</v>
      </c>
      <c r="AO4" s="9" t="s">
        <v>34</v>
      </c>
      <c r="AP4" s="1" t="str" cm="1">
        <f t="array" ref="AP4:AP7">_xlfn.SORTBY(AF4:AF7,AM4:AM7,1)</f>
        <v>Courtney Boudreaux</v>
      </c>
      <c r="AQ4" s="1">
        <v>160</v>
      </c>
      <c r="AR4" s="3">
        <v>1</v>
      </c>
      <c r="AS4" s="1">
        <f>AQ4/AR4</f>
        <v>160</v>
      </c>
      <c r="AT4" s="1">
        <f>RANK(AS4,AS$4:AS$7,0)</f>
        <v>4</v>
      </c>
      <c r="AU4" s="1">
        <f>IF(ISBLANK(AQ4),0,4-AT4+1)</f>
        <v>1</v>
      </c>
      <c r="AV4" s="1">
        <f>IF(COUNTIF(AU$4:AU$7,AU4)&gt;1,AU4-((COUNTIF(AU$4:AU$7,AU4)-1)/2),AU4)</f>
        <v>1</v>
      </c>
      <c r="AW4" s="1">
        <f>(VLOOKUP(AP4,AF$3:AN$7,8,FALSE)+AV4)</f>
        <v>4</v>
      </c>
      <c r="AY4" s="9" t="s">
        <v>34</v>
      </c>
      <c r="AZ4" s="1" t="str" cm="1">
        <f t="array" ref="AZ4:AZ7">_xlfn.SORTBY(AP4:AP7,AW4:AW7,1)</f>
        <v>Courtney Boudreaux</v>
      </c>
      <c r="BA4" s="1">
        <f>VLOOKUP(AZ4,AZ$12:BA$15,2,FALSE)</f>
        <v>170</v>
      </c>
      <c r="BB4" s="3">
        <v>0</v>
      </c>
      <c r="BC4">
        <f>IF(ISBLANK(BB4),NA(),IF(BB4=0,0,BA4+(BB4*0.0001)))</f>
        <v>0</v>
      </c>
      <c r="BD4" s="1">
        <f>RANK(BC4,BC$4:BC$7,0)</f>
        <v>3</v>
      </c>
      <c r="BE4" s="1">
        <f>IF(ISBLANK(BA4),0,4-BD4+1)</f>
        <v>2</v>
      </c>
      <c r="BF4" s="1">
        <f>IF(COUNTIF(BE$4:BE$7,BE4)&gt;1,BE4-((COUNTIF(BE$4:BE$7,BE4)-1)/2),BE4)</f>
        <v>1.5</v>
      </c>
      <c r="BG4" s="1">
        <f>(VLOOKUP(AZ4,AP$3:AX$7,8,FALSE)+BF4)</f>
        <v>5.5</v>
      </c>
      <c r="BL4" s="1" t="e">
        <f>BJ4/BK4</f>
        <v>#DIV/0!</v>
      </c>
      <c r="BM4" s="1" t="e">
        <f>RANK(BL4,BL$4:BL$6,1)</f>
        <v>#DIV/0!</v>
      </c>
    </row>
    <row r="5" spans="1:65" s="1" customFormat="1" ht="18.75" customHeight="1" x14ac:dyDescent="0.4">
      <c r="A5" s="8" t="s">
        <v>62</v>
      </c>
      <c r="B5" s="1">
        <f>IFERROR(VLOOKUP($A5,L:R,7,FALSE),0)</f>
        <v>2</v>
      </c>
      <c r="C5" s="1">
        <f>IFERROR(IF(VLOOKUP($A5,V:AB,7,FALSE)&lt;0,0,VLOOKUP($A5,V:AB,7,FALSE)),0)</f>
        <v>2</v>
      </c>
      <c r="D5" s="1">
        <f>IFERROR(IF(VLOOKUP($A5,AF:AL,7,FALSE)&lt;0,0,VLOOKUP($A5,AF:AL,7,FALSE)),0)</f>
        <v>2</v>
      </c>
      <c r="E5" s="1">
        <f>IFERROR(IF(VLOOKUP($A5,AP:AV,7,FALSE)&lt;0,0,VLOOKUP($A5,AP:AV,7,FALSE)),0)</f>
        <v>2</v>
      </c>
      <c r="F5" s="1">
        <f t="shared" ref="F5:F7" si="0">IFERROR(IF(VLOOKUP($A5,AZ:BF,3,FALSE)=0,0,VLOOKUP($A5,AZ:BF,7,FALSE)),0)</f>
        <v>0</v>
      </c>
      <c r="G5" s="21"/>
      <c r="H5" s="1">
        <f t="shared" ref="H5:H6" si="1">SUM(B5:G5)</f>
        <v>8</v>
      </c>
      <c r="I5" s="1">
        <f>RANK(H5,H$4:H$7,0)</f>
        <v>3</v>
      </c>
      <c r="K5" s="9" t="s">
        <v>35</v>
      </c>
      <c r="L5" s="1" t="str">
        <f>A5</f>
        <v>Samantha Day</v>
      </c>
      <c r="M5" s="1">
        <v>3</v>
      </c>
      <c r="N5" s="3">
        <v>60</v>
      </c>
      <c r="O5" s="1">
        <f t="shared" ref="O5:O7" si="2">M5/N5</f>
        <v>0.05</v>
      </c>
      <c r="P5" s="1">
        <f>RANK(O5,O$4:O$7,0)</f>
        <v>3</v>
      </c>
      <c r="Q5" s="1">
        <f t="shared" ref="Q5:Q7" si="3">IF(ISBLANK(M5),0,4-P5+1)</f>
        <v>2</v>
      </c>
      <c r="R5" s="1">
        <f>IF(Q5=0,0,IF(COUNTIF(Q$4:Q$7,Q5)&gt;1,Q5-((COUNTIF(Q$4:Q$7,Q5)-1)/2),Q5))</f>
        <v>2</v>
      </c>
      <c r="S5" s="1">
        <f t="shared" ref="S5:S7" si="4">R5</f>
        <v>2</v>
      </c>
      <c r="U5" s="9" t="s">
        <v>35</v>
      </c>
      <c r="V5" s="1" t="str">
        <v>Samantha Day</v>
      </c>
      <c r="W5" s="3">
        <v>5</v>
      </c>
      <c r="X5" s="1">
        <v>25.03</v>
      </c>
      <c r="Y5" s="1">
        <f t="shared" ref="Y5:Y7" si="5">W5/X5</f>
        <v>0.19976028765481421</v>
      </c>
      <c r="Z5" s="1">
        <f t="shared" ref="Z5:Z7" si="6">RANK(Y5,Y$4:Y$7,0)</f>
        <v>3</v>
      </c>
      <c r="AA5" s="1">
        <f t="shared" ref="AA5:AA7" si="7">IF(ISBLANK(W5),0,4-Z5+1)</f>
        <v>2</v>
      </c>
      <c r="AB5" s="1">
        <f>IF(COUNTIF(AA$4:AA$7,AA5)&gt;1,AA5-((COUNTIF(AA$4:AA$7,AA5)-1)/2),AA5)</f>
        <v>2</v>
      </c>
      <c r="AC5" s="1">
        <f>(VLOOKUP(V5,L$3:T$7,8,FALSE)+AB5)</f>
        <v>4</v>
      </c>
      <c r="AE5" s="9" t="s">
        <v>35</v>
      </c>
      <c r="AF5" s="1" t="str">
        <v>Samantha Day</v>
      </c>
      <c r="AG5" s="3">
        <v>14</v>
      </c>
      <c r="AH5" s="1">
        <v>1</v>
      </c>
      <c r="AI5" s="1">
        <f t="shared" ref="AI5:AI7" si="8">AG5/AH5</f>
        <v>14</v>
      </c>
      <c r="AJ5" s="1">
        <f>RANK(AI5,AI$4:AI$7,0)</f>
        <v>3</v>
      </c>
      <c r="AK5" s="1">
        <f t="shared" ref="AK5:AK7" si="9">IF(ISBLANK(AG5),0,4-AJ5+1)</f>
        <v>2</v>
      </c>
      <c r="AL5" s="1">
        <f>IF(COUNTIF(AK$4:AK$7,AK5)&gt;1,AK5-((COUNTIF(AK$4:AK$7,AK5)-1)/2),AK5)</f>
        <v>2</v>
      </c>
      <c r="AM5" s="1">
        <f>(VLOOKUP(AF5,V$3:AD$7,8,FALSE)+AL5)</f>
        <v>6</v>
      </c>
      <c r="AO5" s="9" t="s">
        <v>35</v>
      </c>
      <c r="AP5" s="1" t="str">
        <v>Samantha Day</v>
      </c>
      <c r="AQ5" s="1">
        <v>161</v>
      </c>
      <c r="AR5" s="3">
        <v>1</v>
      </c>
      <c r="AS5" s="1">
        <f t="shared" ref="AS5:AS7" si="10">AQ5/AR5</f>
        <v>161</v>
      </c>
      <c r="AT5" s="1">
        <f>RANK(AS5,AS$4:AS$7,0)</f>
        <v>3</v>
      </c>
      <c r="AU5" s="1">
        <f t="shared" ref="AU5:AU7" si="11">IF(ISBLANK(AQ5),0,4-AT5+1)</f>
        <v>2</v>
      </c>
      <c r="AV5" s="1">
        <f>IF(COUNTIF(AU$4:AU$7,AU5)&gt;1,AU5-((COUNTIF(AU$4:AU$7,AU5)-1)/2),AU5)</f>
        <v>2</v>
      </c>
      <c r="AW5" s="1">
        <f>(VLOOKUP(AP5,AF$3:AN$7,8,FALSE)+AV5)</f>
        <v>8</v>
      </c>
      <c r="AY5" s="9" t="s">
        <v>35</v>
      </c>
      <c r="AZ5" s="1" t="str">
        <v>Samantha Day</v>
      </c>
      <c r="BA5" s="1">
        <f t="shared" ref="BA5:BA7" si="12">VLOOKUP(AZ5,AZ$12:BA$15,2,FALSE)</f>
        <v>170</v>
      </c>
      <c r="BB5" s="3">
        <v>0</v>
      </c>
      <c r="BC5">
        <f t="shared" ref="BC5:BC7" si="13">IF(ISBLANK(BB5),NA(),IF(BB5=0,0,BA5+(BB5*0.0001)))</f>
        <v>0</v>
      </c>
      <c r="BD5" s="1">
        <f>RANK(BC5,BC$4:BC$7,0)</f>
        <v>3</v>
      </c>
      <c r="BE5" s="1">
        <f t="shared" ref="BE5:BE7" si="14">IF(ISBLANK(BA5),0,4-BD5+1)</f>
        <v>2</v>
      </c>
      <c r="BF5" s="1">
        <f>IF(COUNTIF(BE$4:BE$7,BE5)&gt;1,BE5-((COUNTIF(BE$4:BE$7,BE5)-1)/2),BE5)</f>
        <v>1.5</v>
      </c>
      <c r="BG5" s="1">
        <f>(VLOOKUP(AZ5,AP$3:AX$7,8,FALSE)+BF5)</f>
        <v>9.5</v>
      </c>
      <c r="BL5" s="1" t="e">
        <f t="shared" ref="BL5:BL6" si="15">BJ5/BK5</f>
        <v>#DIV/0!</v>
      </c>
      <c r="BM5" s="1" t="e">
        <f>RANK(BL5,BL$4:BL$6,1)</f>
        <v>#DIV/0!</v>
      </c>
    </row>
    <row r="6" spans="1:65" s="1" customFormat="1" ht="18.75" customHeight="1" x14ac:dyDescent="0.4">
      <c r="A6" s="8" t="s">
        <v>63</v>
      </c>
      <c r="B6" s="1">
        <f>IFERROR(VLOOKUP($A6,L:R,7,FALSE),0)</f>
        <v>3</v>
      </c>
      <c r="C6" s="1">
        <f>IFERROR(IF(VLOOKUP($A6,V:AB,7,FALSE)&lt;0,0,VLOOKUP($A6,V:AB,7,FALSE)),0)</f>
        <v>3</v>
      </c>
      <c r="D6" s="1">
        <f>IFERROR(IF(VLOOKUP($A6,AF:AL,7,FALSE)&lt;0,0,VLOOKUP($A6,AF:AL,7,FALSE)),0)</f>
        <v>4</v>
      </c>
      <c r="E6" s="1">
        <f>IFERROR(IF(VLOOKUP($A6,AP:AV,7,FALSE)&lt;0,0,VLOOKUP($A6,AP:AV,7,FALSE)),0)</f>
        <v>3</v>
      </c>
      <c r="F6" s="1">
        <f t="shared" si="0"/>
        <v>3</v>
      </c>
      <c r="G6" s="21"/>
      <c r="H6" s="1">
        <f t="shared" si="1"/>
        <v>16</v>
      </c>
      <c r="I6" s="1">
        <f>RANK(H6,H$4:H$7,0)</f>
        <v>2</v>
      </c>
      <c r="J6" s="1">
        <f>IFERROR(VLOOKUP($A6,T:Z,7,FALSE),0)</f>
        <v>0</v>
      </c>
      <c r="K6" s="9" t="s">
        <v>34</v>
      </c>
      <c r="L6" s="1" t="str">
        <f>A6</f>
        <v>Danielle Drew</v>
      </c>
      <c r="M6" s="1">
        <v>4</v>
      </c>
      <c r="N6" s="3">
        <v>40.590000000000003</v>
      </c>
      <c r="O6" s="1">
        <f t="shared" si="2"/>
        <v>9.854644000985463E-2</v>
      </c>
      <c r="P6" s="1">
        <f>RANK(O6,O$4:O$7,0)</f>
        <v>2</v>
      </c>
      <c r="Q6" s="1">
        <f t="shared" si="3"/>
        <v>3</v>
      </c>
      <c r="R6" s="1">
        <f>IF(Q6=0,0,IF(COUNTIF(Q$4:Q$7,Q6)&gt;1,Q6-((COUNTIF(Q$4:Q$7,Q6)-1)/2),Q6))</f>
        <v>3</v>
      </c>
      <c r="S6" s="1">
        <f t="shared" si="4"/>
        <v>3</v>
      </c>
      <c r="U6" s="9" t="s">
        <v>34</v>
      </c>
      <c r="V6" s="1" t="str">
        <v>Danielle Drew</v>
      </c>
      <c r="W6" s="3">
        <v>5</v>
      </c>
      <c r="X6" s="1">
        <v>21.43</v>
      </c>
      <c r="Y6" s="1">
        <f t="shared" si="5"/>
        <v>0.23331777881474569</v>
      </c>
      <c r="Z6" s="1">
        <f t="shared" si="6"/>
        <v>2</v>
      </c>
      <c r="AA6" s="1">
        <f t="shared" si="7"/>
        <v>3</v>
      </c>
      <c r="AB6" s="1">
        <f>IF(COUNTIF(AA$4:AA$7,AA6)&gt;1,AA6-((COUNTIF(AA$4:AA$7,AA6)-1)/2),AA6)</f>
        <v>3</v>
      </c>
      <c r="AC6" s="1">
        <f>(VLOOKUP(V6,L$3:T$7,8,FALSE)+AB6)</f>
        <v>6</v>
      </c>
      <c r="AE6" s="9" t="s">
        <v>34</v>
      </c>
      <c r="AF6" s="1" t="str">
        <v>Danielle Drew</v>
      </c>
      <c r="AG6" s="3">
        <v>21</v>
      </c>
      <c r="AH6" s="1">
        <v>1</v>
      </c>
      <c r="AI6" s="1">
        <f t="shared" si="8"/>
        <v>21</v>
      </c>
      <c r="AJ6" s="1">
        <f>RANK(AI6,AI$4:AI$7,0)</f>
        <v>1</v>
      </c>
      <c r="AK6" s="1">
        <f t="shared" si="9"/>
        <v>4</v>
      </c>
      <c r="AL6" s="1">
        <f>IF(COUNTIF(AK$4:AK$7,AK6)&gt;1,AK6-((COUNTIF(AK$4:AK$7,AK6)-1)/2),AK6)</f>
        <v>4</v>
      </c>
      <c r="AM6" s="1">
        <f>(VLOOKUP(AF6,V$3:AD$7,8,FALSE)+AL6)</f>
        <v>10</v>
      </c>
      <c r="AO6" s="9" t="s">
        <v>34</v>
      </c>
      <c r="AP6" s="1" t="str">
        <v>Danielle Drew</v>
      </c>
      <c r="AQ6" s="1">
        <v>280</v>
      </c>
      <c r="AR6" s="3">
        <v>1</v>
      </c>
      <c r="AS6" s="1">
        <f t="shared" si="10"/>
        <v>280</v>
      </c>
      <c r="AT6" s="1">
        <f>RANK(AS6,AS$4:AS$7,0)</f>
        <v>2</v>
      </c>
      <c r="AU6" s="1">
        <f t="shared" si="11"/>
        <v>3</v>
      </c>
      <c r="AV6" s="1">
        <f>IF(COUNTIF(AU$4:AU$7,AU6)&gt;1,AU6-((COUNTIF(AU$4:AU$7,AU6)-1)/2),AU6)</f>
        <v>3</v>
      </c>
      <c r="AW6" s="1">
        <f>(VLOOKUP(AP6,AF$3:AN$7,8,FALSE)+AV6)</f>
        <v>13</v>
      </c>
      <c r="AY6" s="9" t="s">
        <v>34</v>
      </c>
      <c r="AZ6" s="1" t="str">
        <v>Danielle Drew</v>
      </c>
      <c r="BA6" s="1">
        <f t="shared" si="12"/>
        <v>170</v>
      </c>
      <c r="BB6" s="3">
        <v>1</v>
      </c>
      <c r="BC6">
        <f t="shared" si="13"/>
        <v>170.0001</v>
      </c>
      <c r="BD6" s="1">
        <f>RANK(BC6,BC$4:BC$7,0)</f>
        <v>2</v>
      </c>
      <c r="BE6" s="1">
        <f t="shared" si="14"/>
        <v>3</v>
      </c>
      <c r="BF6" s="1">
        <f>IF(COUNTIF(BE$4:BE$7,BE6)&gt;1,BE6-((COUNTIF(BE$4:BE$7,BE6)-1)/2),BE6)</f>
        <v>3</v>
      </c>
      <c r="BG6" s="1">
        <f>(VLOOKUP(AZ6,AP$3:AX$7,8,FALSE)+BF6)</f>
        <v>16</v>
      </c>
      <c r="BL6" s="1" t="e">
        <f t="shared" si="15"/>
        <v>#DIV/0!</v>
      </c>
      <c r="BM6" s="1" t="e">
        <f>RANK(BL6,BL$4:BL$6,1)</f>
        <v>#DIV/0!</v>
      </c>
    </row>
    <row r="7" spans="1:65" s="1" customFormat="1" ht="18.75" customHeight="1" x14ac:dyDescent="0.4">
      <c r="A7" s="8" t="s">
        <v>64</v>
      </c>
      <c r="B7" s="1">
        <f>IFERROR(VLOOKUP($A7,L:R,7,FALSE),0)</f>
        <v>1</v>
      </c>
      <c r="C7" s="1">
        <f>IFERROR(IF(VLOOKUP($A7,V:AB,7,FALSE)&lt;0,0,VLOOKUP($A7,V:AB,7,FALSE)),0)</f>
        <v>1</v>
      </c>
      <c r="D7" s="1">
        <f>IFERROR(IF(VLOOKUP($A7,AF:AL,7,FALSE)&lt;0,0,VLOOKUP($A7,AF:AL,7,FALSE)),0)</f>
        <v>1</v>
      </c>
      <c r="E7" s="1">
        <f>IFERROR(IF(VLOOKUP($A7,AP:AV,7,FALSE)&lt;0,0,VLOOKUP($A7,AP:AV,7,FALSE)),0)</f>
        <v>1</v>
      </c>
      <c r="F7" s="1">
        <f t="shared" si="0"/>
        <v>0</v>
      </c>
      <c r="G7" s="21"/>
      <c r="H7" s="1">
        <f t="shared" ref="H7" si="16">SUM(B7:G7)</f>
        <v>4</v>
      </c>
      <c r="I7" s="1">
        <f>RANK(H7,H$4:H$7,0)</f>
        <v>4</v>
      </c>
      <c r="J7" s="1">
        <f>IFERROR(VLOOKUP($A7,T:Z,7,FALSE),0)</f>
        <v>0</v>
      </c>
      <c r="K7" s="9" t="s">
        <v>35</v>
      </c>
      <c r="L7" s="1" t="str">
        <f>A7</f>
        <v>Courtney Boudreaux</v>
      </c>
      <c r="M7" s="1">
        <v>1</v>
      </c>
      <c r="N7" s="3">
        <v>60</v>
      </c>
      <c r="O7" s="1">
        <f t="shared" si="2"/>
        <v>1.6666666666666666E-2</v>
      </c>
      <c r="P7" s="1">
        <f>RANK(O7,O$4:O$7,0)</f>
        <v>4</v>
      </c>
      <c r="Q7" s="1">
        <f t="shared" si="3"/>
        <v>1</v>
      </c>
      <c r="R7" s="1">
        <f>IF(Q7=0,0,IF(COUNTIF(Q$4:Q$7,Q7)&gt;1,Q7-((COUNTIF(Q$4:Q$7,Q7)-1)/2),Q7))</f>
        <v>1</v>
      </c>
      <c r="S7" s="1">
        <f t="shared" si="4"/>
        <v>1</v>
      </c>
      <c r="U7" s="9" t="s">
        <v>35</v>
      </c>
      <c r="V7" s="1" t="str">
        <v>Julia Martin</v>
      </c>
      <c r="W7" s="3">
        <v>7</v>
      </c>
      <c r="X7" s="1">
        <v>17.5</v>
      </c>
      <c r="Y7" s="1">
        <f t="shared" si="5"/>
        <v>0.4</v>
      </c>
      <c r="Z7" s="1">
        <f t="shared" si="6"/>
        <v>1</v>
      </c>
      <c r="AA7" s="1">
        <f t="shared" si="7"/>
        <v>4</v>
      </c>
      <c r="AB7" s="1">
        <f>IF(COUNTIF(AA$4:AA$7,AA7)&gt;1,AA7-((COUNTIF(AA$4:AA$7,AA7)-1)/2),AA7)</f>
        <v>4</v>
      </c>
      <c r="AC7" s="1">
        <f>(VLOOKUP(V7,L$3:T$7,8,FALSE)+AB7)</f>
        <v>8</v>
      </c>
      <c r="AE7" s="9" t="s">
        <v>35</v>
      </c>
      <c r="AF7" s="1" t="str">
        <v>Julia Martin</v>
      </c>
      <c r="AG7" s="3">
        <v>17</v>
      </c>
      <c r="AH7" s="1">
        <v>1</v>
      </c>
      <c r="AI7" s="1">
        <f t="shared" si="8"/>
        <v>17</v>
      </c>
      <c r="AJ7" s="1">
        <f>RANK(AI7,AI$4:AI$7,0)</f>
        <v>2</v>
      </c>
      <c r="AK7" s="1">
        <f t="shared" si="9"/>
        <v>3</v>
      </c>
      <c r="AL7" s="1">
        <f>IF(COUNTIF(AK$4:AK$7,AK7)&gt;1,AK7-((COUNTIF(AK$4:AK$7,AK7)-1)/2),AK7)</f>
        <v>3</v>
      </c>
      <c r="AM7" s="1">
        <f>(VLOOKUP(AF7,V$3:AD$7,8,FALSE)+AL7)</f>
        <v>11</v>
      </c>
      <c r="AO7" s="9" t="s">
        <v>35</v>
      </c>
      <c r="AP7" s="1" t="str">
        <v>Julia Martin</v>
      </c>
      <c r="AQ7" s="1">
        <v>300</v>
      </c>
      <c r="AR7" s="3">
        <v>1</v>
      </c>
      <c r="AS7" s="1">
        <f t="shared" si="10"/>
        <v>300</v>
      </c>
      <c r="AT7" s="1">
        <f>RANK(AS7,AS$4:AS$7,0)</f>
        <v>1</v>
      </c>
      <c r="AU7" s="1">
        <f t="shared" si="11"/>
        <v>4</v>
      </c>
      <c r="AV7" s="1">
        <f>IF(COUNTIF(AU$4:AU$7,AU7)&gt;1,AU7-((COUNTIF(AU$4:AU$7,AU7)-1)/2),AU7)</f>
        <v>4</v>
      </c>
      <c r="AW7" s="1">
        <f>(VLOOKUP(AP7,AF$3:AN$7,8,FALSE)+AV7)</f>
        <v>15</v>
      </c>
      <c r="AY7" s="9" t="s">
        <v>35</v>
      </c>
      <c r="AZ7" s="1" t="str">
        <v>Julia Martin</v>
      </c>
      <c r="BA7" s="1">
        <f t="shared" si="12"/>
        <v>200</v>
      </c>
      <c r="BB7" s="3">
        <v>1</v>
      </c>
      <c r="BC7">
        <f t="shared" si="13"/>
        <v>200.0001</v>
      </c>
      <c r="BD7" s="1">
        <f>RANK(BC7,BC$4:BC$7,0)</f>
        <v>1</v>
      </c>
      <c r="BE7" s="1">
        <f t="shared" si="14"/>
        <v>4</v>
      </c>
      <c r="BF7" s="1">
        <f>IF(COUNTIF(BE$4:BE$7,BE7)&gt;1,BE7-((COUNTIF(BE$4:BE$7,BE7)-1)/2),BE7)</f>
        <v>4</v>
      </c>
      <c r="BG7" s="1">
        <f>(VLOOKUP(AZ7,AP$3:AX$7,8,FALSE)+BF7)</f>
        <v>19</v>
      </c>
      <c r="BL7" s="1" t="e">
        <f t="shared" ref="BL7" si="17">BJ7/BK7</f>
        <v>#DIV/0!</v>
      </c>
      <c r="BM7" s="1" t="e">
        <f>RANK(BL7,BL$4:BL$6,1)</f>
        <v>#DIV/0!</v>
      </c>
    </row>
    <row r="8" spans="1:65" x14ac:dyDescent="0.4">
      <c r="K8" s="9"/>
      <c r="U8" s="9"/>
      <c r="AE8" s="9"/>
      <c r="AO8" s="9"/>
      <c r="AY8" s="9"/>
    </row>
    <row r="9" spans="1:65" x14ac:dyDescent="0.4">
      <c r="K9" s="9"/>
      <c r="M9" s="4"/>
      <c r="U9" s="9"/>
      <c r="AE9" s="9"/>
      <c r="AO9" s="9"/>
      <c r="AY9" s="9"/>
    </row>
    <row r="10" spans="1:65" x14ac:dyDescent="0.4">
      <c r="K10" s="9"/>
      <c r="U10" s="9"/>
      <c r="AE10" s="9"/>
      <c r="AO10" s="9"/>
      <c r="AY10" s="9"/>
    </row>
    <row r="11" spans="1:65" x14ac:dyDescent="0.4">
      <c r="K11" s="9"/>
      <c r="U11" s="9"/>
      <c r="AE11" s="9"/>
      <c r="AO11" s="9"/>
      <c r="AY11" s="9"/>
    </row>
    <row r="12" spans="1:65" x14ac:dyDescent="0.4">
      <c r="K12" s="9"/>
      <c r="U12" s="9"/>
      <c r="AE12" s="9"/>
      <c r="AO12" s="9"/>
      <c r="AY12" s="9"/>
      <c r="AZ12" t="s">
        <v>64</v>
      </c>
      <c r="BA12">
        <v>170</v>
      </c>
    </row>
    <row r="13" spans="1:65" x14ac:dyDescent="0.4">
      <c r="K13" s="9"/>
      <c r="U13" s="9"/>
      <c r="AE13" s="9"/>
      <c r="AO13" s="9"/>
      <c r="AY13" s="9"/>
      <c r="AZ13" t="s">
        <v>62</v>
      </c>
      <c r="BA13">
        <v>170</v>
      </c>
    </row>
    <row r="14" spans="1:65" x14ac:dyDescent="0.4">
      <c r="AZ14" t="s">
        <v>63</v>
      </c>
      <c r="BA14">
        <v>170</v>
      </c>
    </row>
    <row r="15" spans="1:65" x14ac:dyDescent="0.4">
      <c r="AZ15" t="s">
        <v>61</v>
      </c>
      <c r="BA15">
        <v>200</v>
      </c>
    </row>
    <row r="19" spans="1:3" x14ac:dyDescent="0.4">
      <c r="A19" s="7" t="s">
        <v>61</v>
      </c>
      <c r="B19">
        <v>24</v>
      </c>
      <c r="C19">
        <v>16</v>
      </c>
    </row>
    <row r="20" spans="1:3" x14ac:dyDescent="0.4">
      <c r="A20" s="8" t="s">
        <v>62</v>
      </c>
      <c r="B20" t="s">
        <v>117</v>
      </c>
      <c r="C20">
        <v>13</v>
      </c>
    </row>
    <row r="21" spans="1:3" x14ac:dyDescent="0.4">
      <c r="A21" s="8" t="s">
        <v>63</v>
      </c>
      <c r="B21">
        <v>22</v>
      </c>
      <c r="C21" t="s">
        <v>116</v>
      </c>
    </row>
    <row r="22" spans="1:3" x14ac:dyDescent="0.4">
      <c r="A22" s="8" t="s">
        <v>64</v>
      </c>
      <c r="B22" t="s">
        <v>117</v>
      </c>
      <c r="C22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0A51-0B9A-4AE8-8005-8033C8EB2602}">
  <dimension ref="A1:BM15"/>
  <sheetViews>
    <sheetView workbookViewId="0">
      <selection activeCell="I15" sqref="I15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1.84375" customWidth="1"/>
    <col min="42" max="42" width="18.69140625" customWidth="1"/>
    <col min="52" max="52" width="18.69140625" customWidth="1"/>
  </cols>
  <sheetData>
    <row r="1" spans="1:65" x14ac:dyDescent="0.4">
      <c r="L1" t="s">
        <v>39</v>
      </c>
      <c r="V1" t="s">
        <v>39</v>
      </c>
      <c r="AF1" t="s">
        <v>39</v>
      </c>
      <c r="AP1" t="s">
        <v>39</v>
      </c>
      <c r="AZ1" t="s">
        <v>39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>
        <v>1</v>
      </c>
      <c r="B4" s="1">
        <f>IFERROR(VLOOKUP($A4,L:R,7,FALSE),0)</f>
        <v>0</v>
      </c>
      <c r="C4" s="1">
        <f>IFERROR(IF(VLOOKUP($A4,V:AB,7,FALSE)&lt;0,0,VLOOKUP($A4,V:AB,7,FALSE)),0)</f>
        <v>0</v>
      </c>
      <c r="D4" s="1">
        <f>IFERROR(IF(VLOOKUP($A4,AF:AL,7,FALSE)&lt;0,0,VLOOKUP($A4,AF:AL,7,FALSE)),0)</f>
        <v>0</v>
      </c>
      <c r="E4" s="1">
        <f>IFERROR(IF(VLOOKUP($A4,AP:AV,7,FALSE)&lt;0,0,VLOOKUP($A4,AP:AV,7,FALSE)),0)</f>
        <v>0</v>
      </c>
      <c r="F4" s="1">
        <f>IFERROR(IF(VLOOKUP($A4,AZ:BF,7,FALSE)&lt;0,0,VLOOKUP($A4,AZ:BF,7,FALSE)),0)</f>
        <v>0</v>
      </c>
      <c r="H4" s="1">
        <f>SUM(B4:G4)</f>
        <v>0</v>
      </c>
      <c r="I4" s="1">
        <f t="shared" ref="I4" si="0">RANK(H4,H$4:H$11,0)</f>
        <v>1</v>
      </c>
      <c r="K4" s="9" t="s">
        <v>34</v>
      </c>
      <c r="L4" s="1">
        <f>A4</f>
        <v>1</v>
      </c>
      <c r="M4" s="1">
        <v>4</v>
      </c>
      <c r="N4" s="3"/>
      <c r="O4" s="1" t="e">
        <f>M4/N4</f>
        <v>#DIV/0!</v>
      </c>
      <c r="P4" s="1" t="e">
        <f>RANK(O4,O$4:O$7,0)</f>
        <v>#DIV/0!</v>
      </c>
      <c r="Q4" s="1" t="e">
        <f>IF(ISBLANK(M4),0,4-P4+1)</f>
        <v>#DIV/0!</v>
      </c>
      <c r="R4" s="1" t="e">
        <f>IF(Q4=0,0,IF(COUNTIF(Q$4:Q$7,Q4)&gt;1,Q4-((COUNTIF(Q$4:Q$7,Q4)-1)/2),Q4))</f>
        <v>#DIV/0!</v>
      </c>
      <c r="S4" s="1" t="e">
        <f>R4</f>
        <v>#DIV/0!</v>
      </c>
      <c r="U4" s="9" t="s">
        <v>34</v>
      </c>
      <c r="V4" s="1" cm="1">
        <f t="array" ref="V4:V7">_xlfn.SORTBY(L4:L7,S4:S7,1)</f>
        <v>1</v>
      </c>
      <c r="W4" s="3">
        <v>5</v>
      </c>
      <c r="Y4" s="1" t="e">
        <f>W4/X4</f>
        <v>#DIV/0!</v>
      </c>
      <c r="Z4" s="1" t="e">
        <f>RANK(Y4,Y$3:Y$7,0)</f>
        <v>#DIV/0!</v>
      </c>
      <c r="AA4" s="1" t="e">
        <f>IF(ISBLANK(W4),0,4-Z4+1)</f>
        <v>#DIV/0!</v>
      </c>
      <c r="AB4" s="1" t="e">
        <f>IF(COUNTIF(AA$4:AA$7,AA4)&gt;1,AA4-((COUNTIF(AA$4:AA$7,AA4)-1)/2),AA4)</f>
        <v>#DIV/0!</v>
      </c>
      <c r="AC4" s="1" t="e">
        <f>(VLOOKUP(V4,L$3:T$7,8,FALSE)+AB4)</f>
        <v>#DIV/0!</v>
      </c>
      <c r="AE4" s="9" t="s">
        <v>34</v>
      </c>
      <c r="AF4" s="1" cm="1">
        <f t="array" ref="AF4:AF7">_xlfn.SORTBY(V4:V7,AC4:AC7,1)</f>
        <v>1</v>
      </c>
      <c r="AG4" s="3"/>
      <c r="AI4" s="1" t="e">
        <f t="shared" ref="AI4:AI7" si="1">AG4/AH4</f>
        <v>#DIV/0!</v>
      </c>
      <c r="AJ4" s="1" t="e">
        <f>RANK(AI4,AI$4:AI$7,0)</f>
        <v>#DIV/0!</v>
      </c>
      <c r="AK4" s="1">
        <f>IF(ISBLANK(AG4),0,4-AJ4+1)</f>
        <v>0</v>
      </c>
      <c r="AL4" s="1">
        <f>IF(COUNTIF(AK$4:AK$7,AK4)&gt;1,AK4-((COUNTIF(AK$4:AK$7,AK4)-1)/2),AK4)</f>
        <v>-1.5</v>
      </c>
      <c r="AM4" s="1" t="e">
        <f>(VLOOKUP(AF4,V$3:AD$7,8,FALSE)+AL4)</f>
        <v>#DIV/0!</v>
      </c>
      <c r="AO4" s="9" t="s">
        <v>34</v>
      </c>
      <c r="AP4" s="1" cm="1">
        <f t="array" ref="AP4:AP7">_xlfn.SORTBY(AF4:AF7,AM4:AM7,1)</f>
        <v>1</v>
      </c>
      <c r="AR4" s="3"/>
      <c r="AS4" s="1" t="e">
        <f t="shared" ref="AS4:AS7" si="2">AQ4/AR4</f>
        <v>#DIV/0!</v>
      </c>
      <c r="AT4" s="1" t="e">
        <f>RANK(AS4,AS$4:AS$7,0)</f>
        <v>#DIV/0!</v>
      </c>
      <c r="AU4" s="1">
        <f>IF(ISBLANK(AQ4),0,4-AT4+1)</f>
        <v>0</v>
      </c>
      <c r="AV4" s="1">
        <f t="shared" ref="AV4:AV6" si="3">IF(COUNTIF(AU$4:AU$7,AU4)&gt;1,AU4-((COUNTIF(AU$4:AU$7,AU4)-1)/2),AU4)</f>
        <v>-1.5</v>
      </c>
      <c r="AW4" s="1" t="e">
        <f>(VLOOKUP(AP4,AF$3:AN$7,8,FALSE)+AV4)</f>
        <v>#DIV/0!</v>
      </c>
      <c r="AY4" s="9" t="s">
        <v>34</v>
      </c>
      <c r="AZ4" s="1" cm="1">
        <f t="array" ref="AZ4:AZ7">_xlfn.SORTBY(AP4:AP7,AW4:AW7,1)</f>
        <v>1</v>
      </c>
      <c r="BB4" s="3"/>
      <c r="BC4">
        <f>BA4+(BB4*0.0001)</f>
        <v>0</v>
      </c>
      <c r="BD4" s="1">
        <f>RANK(BC4,BC$4:BC$7,0)</f>
        <v>1</v>
      </c>
      <c r="BE4" s="1">
        <f>IF(ISBLANK(BA4),0,4-BD4+1)</f>
        <v>0</v>
      </c>
      <c r="BF4" s="1">
        <f>IF(COUNTIF(BE$4:BE$7,BE4)&gt;1,BE4-((COUNTIF(BE$4:BE$7,BE4)-1)/2),BE4)</f>
        <v>-1.5</v>
      </c>
      <c r="BG4" s="1" t="e">
        <f>(VLOOKUP(AZ4,AP$3:AX$7,8,FALSE)+BF4)</f>
        <v>#DIV/0!</v>
      </c>
      <c r="BL4" s="1" t="e">
        <f>BJ4/BK4</f>
        <v>#DIV/0!</v>
      </c>
      <c r="BM4" s="1" t="e">
        <f>RANK(BL4,BL$4:BL$7,1)</f>
        <v>#DIV/0!</v>
      </c>
    </row>
    <row r="5" spans="1:65" s="1" customFormat="1" ht="18.75" customHeight="1" x14ac:dyDescent="0.4">
      <c r="A5" s="8">
        <v>2</v>
      </c>
      <c r="B5" s="1">
        <f>IFERROR(VLOOKUP($A5,L:R,7,FALSE),0)</f>
        <v>0</v>
      </c>
      <c r="C5" s="1">
        <f>IFERROR(IF(VLOOKUP($A5,V:AB,7,FALSE)&lt;0,0,VLOOKUP($A5,V:AB,7,FALSE)),0)</f>
        <v>0</v>
      </c>
      <c r="D5" s="1">
        <f>IFERROR(IF(VLOOKUP($A5,AF:AL,7,FALSE)&lt;0,0,VLOOKUP($A5,AF:AL,7,FALSE)),0)</f>
        <v>0</v>
      </c>
      <c r="E5" s="1">
        <f t="shared" ref="E5:E7" si="4">IFERROR(IF(VLOOKUP($A5,AP:AV,7,FALSE)&lt;0,0,VLOOKUP($A5,AP:AV,7,FALSE)),0)</f>
        <v>0</v>
      </c>
      <c r="F5" s="1">
        <f t="shared" ref="F5:F7" si="5">IFERROR(IF(VLOOKUP($A5,AZ:BF,7,FALSE)&lt;0,0,VLOOKUP($A5,AZ:BF,7,FALSE)),0)</f>
        <v>0</v>
      </c>
      <c r="G5" s="21"/>
      <c r="H5" s="1">
        <f t="shared" ref="H5:H7" si="6">SUM(B5:G5)</f>
        <v>0</v>
      </c>
      <c r="I5" s="1">
        <f>RANK(H5,H$4:H$11,0)</f>
        <v>1</v>
      </c>
      <c r="K5" s="9" t="s">
        <v>35</v>
      </c>
      <c r="L5" s="1">
        <f t="shared" ref="L5:L7" si="7">A5</f>
        <v>2</v>
      </c>
      <c r="M5" s="1">
        <v>4</v>
      </c>
      <c r="N5" s="3"/>
      <c r="O5" s="1" t="e">
        <f t="shared" ref="O5:O7" si="8">M5/N5</f>
        <v>#DIV/0!</v>
      </c>
      <c r="P5" s="1" t="e">
        <f>RANK(O5,O$4:O$7,0)</f>
        <v>#DIV/0!</v>
      </c>
      <c r="Q5" s="1" t="e">
        <f t="shared" ref="Q5:Q7" si="9">IF(ISBLANK(M5),0,4-P5+1)</f>
        <v>#DIV/0!</v>
      </c>
      <c r="R5" s="1" t="e">
        <f>IF(Q5=0,0,IF(COUNTIF(Q$4:Q$7,Q5)&gt;1,Q5-((COUNTIF(Q$4:Q$7,Q5)-1)/2),Q5))</f>
        <v>#DIV/0!</v>
      </c>
      <c r="S5" s="1" t="e">
        <f t="shared" ref="S5:S7" si="10">R5</f>
        <v>#DIV/0!</v>
      </c>
      <c r="U5" s="9" t="s">
        <v>35</v>
      </c>
      <c r="V5" s="1">
        <v>2</v>
      </c>
      <c r="W5" s="3">
        <v>5</v>
      </c>
      <c r="Y5" s="1" t="e">
        <f t="shared" ref="Y5:Y7" si="11">W5/X5</f>
        <v>#DIV/0!</v>
      </c>
      <c r="Z5" s="1" t="e">
        <f>RANK(Y5,Y$3:Y$7,0)</f>
        <v>#DIV/0!</v>
      </c>
      <c r="AA5" s="1" t="e">
        <f t="shared" ref="AA5:AA7" si="12">IF(ISBLANK(W5),0,4-Z5+1)</f>
        <v>#DIV/0!</v>
      </c>
      <c r="AB5" s="1" t="e">
        <f>IF(COUNTIF(AA$4:AA$7,AA5)&gt;1,AA5-((COUNTIF(AA$4:AA$7,AA5)-1)/2),AA5)</f>
        <v>#DIV/0!</v>
      </c>
      <c r="AC5" s="1" t="e">
        <f>(VLOOKUP(V5,L$3:T$7,8,FALSE)+AB5)</f>
        <v>#DIV/0!</v>
      </c>
      <c r="AE5" s="9" t="s">
        <v>35</v>
      </c>
      <c r="AF5" s="1">
        <v>2</v>
      </c>
      <c r="AG5" s="3"/>
      <c r="AI5" s="1" t="e">
        <f t="shared" si="1"/>
        <v>#DIV/0!</v>
      </c>
      <c r="AJ5" s="1" t="e">
        <f t="shared" ref="AJ5:AJ7" si="13">RANK(AI5,AI$4:AI$7,0)</f>
        <v>#DIV/0!</v>
      </c>
      <c r="AK5" s="1">
        <f t="shared" ref="AK5:AK7" si="14">IF(ISBLANK(AG5),0,4-AJ5+1)</f>
        <v>0</v>
      </c>
      <c r="AL5" s="1">
        <f t="shared" ref="AL5:AL7" si="15">IF(COUNTIF(AK$4:AK$7,AK5)&gt;1,AK5-((COUNTIF(AK$4:AK$7,AK5)-1)/2),AK5)</f>
        <v>-1.5</v>
      </c>
      <c r="AM5" s="1" t="e">
        <f t="shared" ref="AM5:AM7" si="16">(VLOOKUP(AF5,V$3:AD$7,8,FALSE)+AL5)</f>
        <v>#DIV/0!</v>
      </c>
      <c r="AO5" s="9" t="s">
        <v>35</v>
      </c>
      <c r="AP5" s="1">
        <v>2</v>
      </c>
      <c r="AR5" s="3"/>
      <c r="AS5" s="1" t="e">
        <f t="shared" si="2"/>
        <v>#DIV/0!</v>
      </c>
      <c r="AT5" s="1" t="e">
        <f t="shared" ref="AT5:AT7" si="17">RANK(AS5,AS$4:AS$7,0)</f>
        <v>#DIV/0!</v>
      </c>
      <c r="AU5" s="1">
        <f t="shared" ref="AU5:AU7" si="18">IF(ISBLANK(AQ5),0,4-AT5+1)</f>
        <v>0</v>
      </c>
      <c r="AV5" s="1">
        <f t="shared" si="3"/>
        <v>-1.5</v>
      </c>
      <c r="AW5" s="1" t="e">
        <f t="shared" ref="AW5:AW7" si="19">(VLOOKUP(AP5,AF$3:AN$7,8,FALSE)+AV5)</f>
        <v>#DIV/0!</v>
      </c>
      <c r="AY5" s="9" t="s">
        <v>35</v>
      </c>
      <c r="AZ5" s="1">
        <v>2</v>
      </c>
      <c r="BB5" s="3"/>
      <c r="BC5">
        <f t="shared" ref="BC5:BC7" si="20">BA5+(BB5*0.0001)</f>
        <v>0</v>
      </c>
      <c r="BD5" s="1">
        <f t="shared" ref="BD5:BD7" si="21">RANK(BC5,BC$4:BC$7,0)</f>
        <v>1</v>
      </c>
      <c r="BE5" s="1">
        <f t="shared" ref="BE5:BE7" si="22">IF(ISBLANK(BA5),0,4-BD5+1)</f>
        <v>0</v>
      </c>
      <c r="BF5" s="1">
        <f t="shared" ref="BF5:BF7" si="23">IF(COUNTIF(BE$4:BE$7,BE5)&gt;1,BE5-((COUNTIF(BE$4:BE$7,BE5)-1)/2),BE5)</f>
        <v>-1.5</v>
      </c>
      <c r="BG5" s="1" t="e">
        <f t="shared" ref="BG5:BG7" si="24">(VLOOKUP(AZ5,AP$3:AX$7,8,FALSE)+BF5)</f>
        <v>#DIV/0!</v>
      </c>
      <c r="BL5" s="1" t="e">
        <f t="shared" ref="BL5:BL7" si="25">BJ5/BK5</f>
        <v>#DIV/0!</v>
      </c>
      <c r="BM5" s="1" t="e">
        <f>RANK(BL5,BL$4:BL$7,1)</f>
        <v>#DIV/0!</v>
      </c>
    </row>
    <row r="6" spans="1:65" s="1" customFormat="1" ht="18.75" customHeight="1" x14ac:dyDescent="0.4">
      <c r="A6" s="8">
        <v>3</v>
      </c>
      <c r="B6" s="1">
        <f>IFERROR(VLOOKUP($A6,L:R,7,FALSE),0)</f>
        <v>0</v>
      </c>
      <c r="C6" s="1">
        <f>IFERROR(IF(VLOOKUP($A6,V:AB,7,FALSE)&lt;0,0,VLOOKUP($A6,V:AB,7,FALSE)),0)</f>
        <v>0</v>
      </c>
      <c r="D6" s="1">
        <f>IFERROR(IF(VLOOKUP($A6,AF:AL,7,FALSE)&lt;0,0,VLOOKUP($A6,AF:AL,7,FALSE)),0)</f>
        <v>0</v>
      </c>
      <c r="E6" s="1">
        <f t="shared" si="4"/>
        <v>0</v>
      </c>
      <c r="F6" s="1">
        <f t="shared" si="5"/>
        <v>0</v>
      </c>
      <c r="H6" s="1">
        <f t="shared" si="6"/>
        <v>0</v>
      </c>
      <c r="I6" s="1">
        <f t="shared" ref="I6:I9" si="26">RANK(H6,H$4:H$11,0)</f>
        <v>1</v>
      </c>
      <c r="K6" s="9" t="s">
        <v>34</v>
      </c>
      <c r="L6" s="1">
        <f t="shared" si="7"/>
        <v>3</v>
      </c>
      <c r="M6" s="1">
        <v>4</v>
      </c>
      <c r="N6" s="3"/>
      <c r="O6" s="1" t="e">
        <f t="shared" si="8"/>
        <v>#DIV/0!</v>
      </c>
      <c r="P6" s="1" t="e">
        <f>RANK(O6,O$4:O$7,0)</f>
        <v>#DIV/0!</v>
      </c>
      <c r="Q6" s="1" t="e">
        <f t="shared" si="9"/>
        <v>#DIV/0!</v>
      </c>
      <c r="R6" s="1" t="e">
        <f>IF(Q6=0,0,IF(COUNTIF(Q$4:Q$7,Q6)&gt;1,Q6-((COUNTIF(Q$4:Q$7,Q6)-1)/2),Q6))</f>
        <v>#DIV/0!</v>
      </c>
      <c r="S6" s="1" t="e">
        <f t="shared" si="10"/>
        <v>#DIV/0!</v>
      </c>
      <c r="U6" s="9" t="s">
        <v>34</v>
      </c>
      <c r="V6" s="1">
        <v>3</v>
      </c>
      <c r="W6" s="3">
        <v>5</v>
      </c>
      <c r="Y6" s="1" t="e">
        <f t="shared" si="11"/>
        <v>#DIV/0!</v>
      </c>
      <c r="Z6" s="1" t="e">
        <f>RANK(Y6,Y$3:Y$7,0)</f>
        <v>#DIV/0!</v>
      </c>
      <c r="AA6" s="1" t="e">
        <f t="shared" si="12"/>
        <v>#DIV/0!</v>
      </c>
      <c r="AB6" s="1" t="e">
        <f>IF(COUNTIF(AA$4:AA$7,AA6)&gt;1,AA6-((COUNTIF(AA$4:AA$7,AA6)-1)/2),AA6)</f>
        <v>#DIV/0!</v>
      </c>
      <c r="AC6" s="1" t="e">
        <f>(VLOOKUP(V6,L$3:T$7,8,FALSE)+AB6)</f>
        <v>#DIV/0!</v>
      </c>
      <c r="AE6" s="9" t="s">
        <v>34</v>
      </c>
      <c r="AF6" s="1">
        <v>3</v>
      </c>
      <c r="AG6" s="3"/>
      <c r="AI6" s="1" t="e">
        <f t="shared" si="1"/>
        <v>#DIV/0!</v>
      </c>
      <c r="AJ6" s="1" t="e">
        <f t="shared" si="13"/>
        <v>#DIV/0!</v>
      </c>
      <c r="AK6" s="1">
        <f t="shared" si="14"/>
        <v>0</v>
      </c>
      <c r="AL6" s="1">
        <f t="shared" si="15"/>
        <v>-1.5</v>
      </c>
      <c r="AM6" s="1" t="e">
        <f t="shared" si="16"/>
        <v>#DIV/0!</v>
      </c>
      <c r="AO6" s="9" t="s">
        <v>34</v>
      </c>
      <c r="AP6" s="1">
        <v>3</v>
      </c>
      <c r="AR6" s="3"/>
      <c r="AS6" s="1" t="e">
        <f t="shared" si="2"/>
        <v>#DIV/0!</v>
      </c>
      <c r="AT6" s="1" t="e">
        <f t="shared" si="17"/>
        <v>#DIV/0!</v>
      </c>
      <c r="AU6" s="1">
        <f t="shared" si="18"/>
        <v>0</v>
      </c>
      <c r="AV6" s="1">
        <f t="shared" si="3"/>
        <v>-1.5</v>
      </c>
      <c r="AW6" s="1" t="e">
        <f t="shared" si="19"/>
        <v>#DIV/0!</v>
      </c>
      <c r="AY6" s="9" t="s">
        <v>34</v>
      </c>
      <c r="AZ6" s="1">
        <v>3</v>
      </c>
      <c r="BB6" s="3"/>
      <c r="BC6">
        <f t="shared" si="20"/>
        <v>0</v>
      </c>
      <c r="BD6" s="1">
        <f t="shared" si="21"/>
        <v>1</v>
      </c>
      <c r="BE6" s="1">
        <f t="shared" si="22"/>
        <v>0</v>
      </c>
      <c r="BF6" s="1">
        <f t="shared" si="23"/>
        <v>-1.5</v>
      </c>
      <c r="BG6" s="1" t="e">
        <f t="shared" si="24"/>
        <v>#DIV/0!</v>
      </c>
      <c r="BL6" s="1" t="e">
        <f t="shared" si="25"/>
        <v>#DIV/0!</v>
      </c>
      <c r="BM6" s="1" t="e">
        <f>RANK(BL6,BL$4:BL$7,1)</f>
        <v>#DIV/0!</v>
      </c>
    </row>
    <row r="7" spans="1:65" s="1" customFormat="1" ht="18.75" customHeight="1" x14ac:dyDescent="0.4">
      <c r="A7" s="8">
        <v>4</v>
      </c>
      <c r="B7" s="1">
        <f>IFERROR(VLOOKUP($A7,L:R,7,FALSE),0)</f>
        <v>0</v>
      </c>
      <c r="C7" s="1">
        <f>IFERROR(IF(VLOOKUP($A7,V:AB,7,FALSE)&lt;0,0,VLOOKUP($A7,V:AB,7,FALSE)),0)</f>
        <v>0</v>
      </c>
      <c r="D7" s="1">
        <f>IFERROR(IF(VLOOKUP($A7,AF:AL,7,FALSE)&lt;0,0,VLOOKUP($A7,AF:AL,7,FALSE)),0)</f>
        <v>0</v>
      </c>
      <c r="E7" s="1">
        <f t="shared" si="4"/>
        <v>0</v>
      </c>
      <c r="F7" s="1">
        <f t="shared" si="5"/>
        <v>0</v>
      </c>
      <c r="G7" s="21"/>
      <c r="H7" s="1">
        <f t="shared" si="6"/>
        <v>0</v>
      </c>
      <c r="I7" s="1">
        <f t="shared" si="26"/>
        <v>1</v>
      </c>
      <c r="J7" s="1">
        <f>IFERROR(VLOOKUP($A7,T:Z,7,FALSE),0)</f>
        <v>0</v>
      </c>
      <c r="K7" s="9" t="s">
        <v>35</v>
      </c>
      <c r="L7" s="1">
        <f t="shared" si="7"/>
        <v>4</v>
      </c>
      <c r="M7" s="1">
        <v>4</v>
      </c>
      <c r="N7" s="3"/>
      <c r="O7" s="1" t="e">
        <f t="shared" si="8"/>
        <v>#DIV/0!</v>
      </c>
      <c r="P7" s="1" t="e">
        <f>RANK(O7,O$4:O$7,0)</f>
        <v>#DIV/0!</v>
      </c>
      <c r="Q7" s="1" t="e">
        <f t="shared" si="9"/>
        <v>#DIV/0!</v>
      </c>
      <c r="R7" s="1" t="e">
        <f>IF(Q7=0,0,IF(COUNTIF(Q$4:Q$7,Q7)&gt;1,Q7-((COUNTIF(Q$4:Q$7,Q7)-1)/2),Q7))</f>
        <v>#DIV/0!</v>
      </c>
      <c r="S7" s="1" t="e">
        <f t="shared" si="10"/>
        <v>#DIV/0!</v>
      </c>
      <c r="U7" s="9" t="s">
        <v>35</v>
      </c>
      <c r="V7" s="1">
        <v>4</v>
      </c>
      <c r="W7" s="3">
        <v>5</v>
      </c>
      <c r="Y7" s="1" t="e">
        <f t="shared" si="11"/>
        <v>#DIV/0!</v>
      </c>
      <c r="Z7" s="1" t="e">
        <f>RANK(Y7,Y$3:Y$7,0)</f>
        <v>#DIV/0!</v>
      </c>
      <c r="AA7" s="1" t="e">
        <f t="shared" si="12"/>
        <v>#DIV/0!</v>
      </c>
      <c r="AB7" s="1" t="e">
        <f>IF(COUNTIF(AA$4:AA$7,AA7)&gt;1,AA7-((COUNTIF(AA$4:AA$7,AA7)-1)/2),AA7)</f>
        <v>#DIV/0!</v>
      </c>
      <c r="AC7" s="1" t="e">
        <f>(VLOOKUP(V7,L$3:T$7,8,FALSE)+AB7)</f>
        <v>#DIV/0!</v>
      </c>
      <c r="AE7" s="9" t="s">
        <v>35</v>
      </c>
      <c r="AF7" s="1">
        <v>4</v>
      </c>
      <c r="AG7" s="3"/>
      <c r="AI7" s="1" t="e">
        <f t="shared" si="1"/>
        <v>#DIV/0!</v>
      </c>
      <c r="AJ7" s="1" t="e">
        <f t="shared" si="13"/>
        <v>#DIV/0!</v>
      </c>
      <c r="AK7" s="1">
        <f t="shared" si="14"/>
        <v>0</v>
      </c>
      <c r="AL7" s="1">
        <f t="shared" si="15"/>
        <v>-1.5</v>
      </c>
      <c r="AM7" s="1" t="e">
        <f t="shared" si="16"/>
        <v>#DIV/0!</v>
      </c>
      <c r="AO7" s="9" t="s">
        <v>35</v>
      </c>
      <c r="AP7" s="1">
        <v>4</v>
      </c>
      <c r="AR7" s="3"/>
      <c r="AS7" s="1" t="e">
        <f t="shared" si="2"/>
        <v>#DIV/0!</v>
      </c>
      <c r="AT7" s="1" t="e">
        <f t="shared" si="17"/>
        <v>#DIV/0!</v>
      </c>
      <c r="AU7" s="1">
        <f t="shared" si="18"/>
        <v>0</v>
      </c>
      <c r="AV7" s="1">
        <f>IF(COUNTIF(AU$4:AU$7,AU7)&gt;1,AU7-((COUNTIF(AU$4:AU$7,AU7)-1)/2),AU7)</f>
        <v>-1.5</v>
      </c>
      <c r="AW7" s="1" t="e">
        <f t="shared" si="19"/>
        <v>#DIV/0!</v>
      </c>
      <c r="AY7" s="9" t="s">
        <v>35</v>
      </c>
      <c r="AZ7" s="1">
        <v>4</v>
      </c>
      <c r="BB7" s="3"/>
      <c r="BC7">
        <f t="shared" si="20"/>
        <v>0</v>
      </c>
      <c r="BD7" s="1">
        <f t="shared" si="21"/>
        <v>1</v>
      </c>
      <c r="BE7" s="1">
        <f t="shared" si="22"/>
        <v>0</v>
      </c>
      <c r="BF7" s="1">
        <f t="shared" si="23"/>
        <v>-1.5</v>
      </c>
      <c r="BG7" s="1" t="e">
        <f t="shared" si="24"/>
        <v>#DIV/0!</v>
      </c>
      <c r="BL7" s="1" t="e">
        <f t="shared" si="25"/>
        <v>#DIV/0!</v>
      </c>
      <c r="BM7" s="1" t="e">
        <f>RANK(BL7,BL$4:BL$7,1)</f>
        <v>#DIV/0!</v>
      </c>
    </row>
    <row r="8" spans="1:65" x14ac:dyDescent="0.4">
      <c r="I8">
        <f t="shared" si="26"/>
        <v>1</v>
      </c>
      <c r="K8" s="9" t="s">
        <v>34</v>
      </c>
      <c r="U8" s="9" t="s">
        <v>34</v>
      </c>
      <c r="AE8" s="9" t="s">
        <v>34</v>
      </c>
      <c r="AO8" s="9" t="s">
        <v>34</v>
      </c>
      <c r="AY8" s="9" t="s">
        <v>34</v>
      </c>
    </row>
    <row r="9" spans="1:65" x14ac:dyDescent="0.4">
      <c r="I9">
        <f t="shared" si="26"/>
        <v>1</v>
      </c>
      <c r="K9" s="9" t="s">
        <v>35</v>
      </c>
      <c r="U9" s="9" t="s">
        <v>35</v>
      </c>
      <c r="AE9" s="9" t="s">
        <v>35</v>
      </c>
      <c r="AO9" s="9" t="s">
        <v>35</v>
      </c>
      <c r="AY9" s="9" t="s">
        <v>35</v>
      </c>
    </row>
    <row r="10" spans="1:65" x14ac:dyDescent="0.4">
      <c r="I10">
        <f>RANK(H11,H$4:H$11,0)</f>
        <v>1</v>
      </c>
      <c r="K10" s="9" t="s">
        <v>34</v>
      </c>
      <c r="U10" s="9" t="s">
        <v>34</v>
      </c>
      <c r="AE10" s="9" t="s">
        <v>34</v>
      </c>
      <c r="AO10" s="9" t="s">
        <v>34</v>
      </c>
      <c r="AY10" s="9" t="s">
        <v>34</v>
      </c>
    </row>
    <row r="11" spans="1:65" x14ac:dyDescent="0.4">
      <c r="K11" s="9" t="s">
        <v>35</v>
      </c>
      <c r="M11" s="4" t="s">
        <v>50</v>
      </c>
      <c r="U11" s="9" t="s">
        <v>35</v>
      </c>
      <c r="AE11" s="9" t="s">
        <v>35</v>
      </c>
      <c r="AO11" s="9" t="s">
        <v>35</v>
      </c>
      <c r="AY11" s="9" t="s">
        <v>35</v>
      </c>
    </row>
    <row r="12" spans="1:65" x14ac:dyDescent="0.4">
      <c r="K12" s="9" t="s">
        <v>34</v>
      </c>
      <c r="U12" s="9" t="s">
        <v>34</v>
      </c>
      <c r="AE12" s="9" t="s">
        <v>34</v>
      </c>
      <c r="AO12" s="9" t="s">
        <v>34</v>
      </c>
      <c r="AY12" s="9" t="s">
        <v>34</v>
      </c>
    </row>
    <row r="13" spans="1:65" x14ac:dyDescent="0.4">
      <c r="K13" s="9" t="s">
        <v>35</v>
      </c>
      <c r="U13" s="9" t="s">
        <v>35</v>
      </c>
      <c r="AE13" s="9" t="s">
        <v>35</v>
      </c>
      <c r="AO13" s="9" t="s">
        <v>35</v>
      </c>
      <c r="AY13" s="9" t="s">
        <v>35</v>
      </c>
    </row>
    <row r="14" spans="1:65" x14ac:dyDescent="0.4">
      <c r="K14" s="9" t="s">
        <v>34</v>
      </c>
      <c r="U14" s="9" t="s">
        <v>34</v>
      </c>
      <c r="AE14" s="9" t="s">
        <v>34</v>
      </c>
      <c r="AO14" s="9" t="s">
        <v>34</v>
      </c>
      <c r="AY14" s="9" t="s">
        <v>34</v>
      </c>
    </row>
    <row r="15" spans="1:65" x14ac:dyDescent="0.4">
      <c r="K15" s="9" t="s">
        <v>35</v>
      </c>
      <c r="U15" s="9" t="s">
        <v>35</v>
      </c>
      <c r="AE15" s="9" t="s">
        <v>35</v>
      </c>
      <c r="AO15" s="9" t="s">
        <v>35</v>
      </c>
      <c r="AY15" s="9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69DE-C531-4844-B780-E57FD2A150F1}">
  <dimension ref="A1:BM33"/>
  <sheetViews>
    <sheetView topLeftCell="J1" workbookViewId="0">
      <selection activeCell="L13" sqref="L13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1.53515625" customWidth="1"/>
    <col min="42" max="42" width="18.69140625" customWidth="1"/>
    <col min="52" max="52" width="18.69140625" customWidth="1"/>
  </cols>
  <sheetData>
    <row r="1" spans="1:65" x14ac:dyDescent="0.4">
      <c r="L1" t="s">
        <v>40</v>
      </c>
      <c r="V1" t="s">
        <v>40</v>
      </c>
      <c r="AF1" t="s">
        <v>40</v>
      </c>
      <c r="AP1" t="s">
        <v>40</v>
      </c>
      <c r="AZ1" t="s">
        <v>40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98</v>
      </c>
      <c r="B4" s="1">
        <f>IFERROR(VLOOKUP($A4,L:R,7,FALSE),0)</f>
        <v>4</v>
      </c>
      <c r="C4" s="1">
        <f>IFERROR(IF(VLOOKUP($A4,V:AB,7,FALSE)&lt;0,0,VLOOKUP($A4,V:AB,7,FALSE)),0)</f>
        <v>6</v>
      </c>
      <c r="D4" s="1">
        <f>IFERROR(IF(VLOOKUP($A4,AF:AL,7,FALSE)&lt;0,0,VLOOKUP($A4,AF:AL,7,FALSE)),0)</f>
        <v>4</v>
      </c>
      <c r="E4" s="1">
        <f>IFERROR(IF(VLOOKUP($A4,AP:AV,7,FALSE)&lt;0,0,VLOOKUP($A4,AP:AV,7,FALSE)),0)</f>
        <v>5</v>
      </c>
      <c r="F4" s="1">
        <f>IFERROR(IF(VLOOKUP($A4,AZ:BF,3,FALSE)=0,0,VLOOKUP($A4,AZ:BF,7,FALSE)),0)</f>
        <v>7</v>
      </c>
      <c r="H4" s="1">
        <f>SUM(B4:G4)</f>
        <v>26</v>
      </c>
      <c r="I4" s="1">
        <f>RANK(H4,H$4:H$14,0)</f>
        <v>6</v>
      </c>
      <c r="K4" s="9" t="s">
        <v>34</v>
      </c>
      <c r="L4" s="1" t="str">
        <f>A4</f>
        <v>Ralph Burkett</v>
      </c>
      <c r="M4" s="1">
        <v>3</v>
      </c>
      <c r="N4" s="3">
        <v>60</v>
      </c>
      <c r="O4" s="1">
        <f>M4/N4</f>
        <v>0.05</v>
      </c>
      <c r="P4" s="1">
        <f>RANK(O4,O$4:O$14,0)</f>
        <v>8</v>
      </c>
      <c r="Q4" s="1">
        <f>IF(ISBLANK(M4),0,11-P4+1)</f>
        <v>4</v>
      </c>
      <c r="R4" s="1">
        <f>IF(Q4=0,0,IF(COUNTIF(Q$4:Q$14,Q4)&gt;1,Q4-((COUNTIF(Q$4:Q$14,Q4)-1)/2),Q4))</f>
        <v>4</v>
      </c>
      <c r="S4" s="1">
        <f>R4</f>
        <v>4</v>
      </c>
      <c r="U4" s="9" t="s">
        <v>34</v>
      </c>
      <c r="V4" s="1" t="str" cm="1">
        <f t="array" ref="V4:V14">_xlfn.SORTBY(L4:L14,S4:S14,1)</f>
        <v>Jayson Wigney</v>
      </c>
      <c r="W4" s="3">
        <v>5</v>
      </c>
      <c r="X4" s="1">
        <v>46.03</v>
      </c>
      <c r="Y4" s="1">
        <f>W4/X4</f>
        <v>0.10862480990658266</v>
      </c>
      <c r="Z4" s="1">
        <f>RANK(Y4,Y$4:Y$14,0)</f>
        <v>10</v>
      </c>
      <c r="AA4" s="1">
        <f>IF(ISBLANK(W4),0,11-Z4+1)</f>
        <v>2</v>
      </c>
      <c r="AB4" s="1">
        <f>IF(COUNTIF(AA$4:AA$14,AA4)&gt;1,AA4-((COUNTIF(AA$4:AA$14,AA4)-1)/2),AA4)</f>
        <v>2</v>
      </c>
      <c r="AC4" s="1">
        <f>(VLOOKUP(V4,L$3:T$14,8,FALSE)+AB4)</f>
        <v>4</v>
      </c>
      <c r="AE4" s="9" t="s">
        <v>34</v>
      </c>
      <c r="AF4" s="1" t="str" cm="1">
        <f t="array" ref="AF4:AF14">_xlfn.SORTBY(V4:V14,AC4:AC14,1)</f>
        <v>Jayson Wigney</v>
      </c>
      <c r="AG4" s="3">
        <v>3</v>
      </c>
      <c r="AH4" s="1">
        <v>1</v>
      </c>
      <c r="AI4" s="1">
        <f t="shared" ref="AI4:AI7" si="0">AG4/AH4</f>
        <v>3</v>
      </c>
      <c r="AJ4" s="1">
        <f>RANK(AI4,AI$4:AI$14,0)</f>
        <v>10</v>
      </c>
      <c r="AK4" s="1">
        <f>IF(ISBLANK(AG4),0,11-AJ4+1)</f>
        <v>2</v>
      </c>
      <c r="AL4" s="1">
        <f>IF(COUNTIF(AK$4:AK$14,AK4)&gt;1,AK4-((COUNTIF(AK$4:AK$14,AK4)-1)/2),AK4)</f>
        <v>2</v>
      </c>
      <c r="AM4" s="1">
        <f>(VLOOKUP(AF4,V$3:AD$14,8,FALSE)+AL4)</f>
        <v>6</v>
      </c>
      <c r="AO4" s="9" t="s">
        <v>34</v>
      </c>
      <c r="AP4" s="1" t="str" cm="1">
        <f t="array" ref="AP4:AP14">_xlfn.SORTBY(AF4:AF14,AM4:AM14,1)</f>
        <v>Jayson Wigney</v>
      </c>
      <c r="AQ4" s="1">
        <v>80</v>
      </c>
      <c r="AR4" s="3">
        <v>1</v>
      </c>
      <c r="AS4" s="1">
        <f t="shared" ref="AS4:AS7" si="1">AQ4/AR4</f>
        <v>80</v>
      </c>
      <c r="AT4" s="1">
        <f>RANK(AS4,AS$4:AS$14,0)</f>
        <v>10</v>
      </c>
      <c r="AU4" s="1">
        <f>IF(ISBLANK(AQ4),0,11-AT4+1)</f>
        <v>2</v>
      </c>
      <c r="AV4" s="1">
        <f>IF(COUNTIF(AU$4:AU$14,AU4)&gt;1,AU4-((COUNTIF(AU$4:AU$14,AU4)-1)/2),AU4)</f>
        <v>2</v>
      </c>
      <c r="AW4" s="1">
        <f>(VLOOKUP(AP4,AF$3:AN$14,8,FALSE)+AV4)</f>
        <v>8</v>
      </c>
      <c r="AY4" s="9" t="s">
        <v>34</v>
      </c>
      <c r="AZ4" s="1" t="str" cm="1">
        <f t="array" ref="AZ4:AZ14">_xlfn.SORTBY(AP4:AP14,AW4:AW14,1)</f>
        <v>Jayson Wigney</v>
      </c>
      <c r="BA4" s="1">
        <f>VLOOKUP(AZ4,AZ$17:BA$27,2,FALSE)</f>
        <v>145</v>
      </c>
      <c r="BB4" s="3">
        <v>0</v>
      </c>
      <c r="BC4">
        <f>IF(ISBLANK(BB4),NA(),IF(BB4=0,0,BA4+(BB4*0.0001)))</f>
        <v>0</v>
      </c>
      <c r="BD4" s="1">
        <f>RANK(BC4,BC$4:BC$14,0)</f>
        <v>9</v>
      </c>
      <c r="BE4" s="1">
        <f>IF(ISBLANK(BA4),0,11-BD4+1)</f>
        <v>3</v>
      </c>
      <c r="BF4" s="1">
        <f>IF(COUNTIF(BE$4:BE$14,BE4)&gt;1,BE4-((COUNTIF(BE$4:BE$14,BE4)-1)/2),BE4)</f>
        <v>2</v>
      </c>
      <c r="BG4" s="1">
        <f>(VLOOKUP(AZ4,AP$3:AX$14,8,FALSE)+BF4)</f>
        <v>10</v>
      </c>
      <c r="BL4" s="1" t="e">
        <f>BJ4/BK4</f>
        <v>#DIV/0!</v>
      </c>
      <c r="BM4" s="1" t="e">
        <f>RANK(BL4,BL$4:BL$14,1)</f>
        <v>#DIV/0!</v>
      </c>
    </row>
    <row r="5" spans="1:65" s="1" customFormat="1" ht="18.75" customHeight="1" x14ac:dyDescent="0.4">
      <c r="A5" s="8" t="s">
        <v>99</v>
      </c>
      <c r="B5" s="1">
        <f>IFERROR(VLOOKUP($A5,L:R,7,FALSE),0)</f>
        <v>5</v>
      </c>
      <c r="C5" s="1">
        <f>IFERROR(IF(VLOOKUP($A5,V:AB,7,FALSE)&lt;0,0,VLOOKUP($A5,V:AB,7,FALSE)),0)</f>
        <v>3</v>
      </c>
      <c r="D5" s="1">
        <f>IFERROR(IF(VLOOKUP($A5,AF:AL,7,FALSE)&lt;0,0,VLOOKUP($A5,AF:AL,7,FALSE)),0)</f>
        <v>6</v>
      </c>
      <c r="E5" s="1">
        <f t="shared" ref="E5:E7" si="2">IFERROR(IF(VLOOKUP($A5,AP:AV,7,FALSE)&lt;0,0,VLOOKUP($A5,AP:AV,7,FALSE)),0)</f>
        <v>3</v>
      </c>
      <c r="F5" s="1">
        <f t="shared" ref="F5:F14" si="3">IFERROR(IF(VLOOKUP($A5,AZ:BF,3,FALSE)=0,0,VLOOKUP($A5,AZ:BF,7,FALSE)),0)</f>
        <v>6</v>
      </c>
      <c r="G5" s="21"/>
      <c r="H5" s="1">
        <f t="shared" ref="H5:H7" si="4">SUM(B5:G5)</f>
        <v>23</v>
      </c>
      <c r="I5" s="1">
        <f t="shared" ref="I5:I14" si="5">RANK(H5,H$4:H$14,0)</f>
        <v>7</v>
      </c>
      <c r="K5" s="9" t="s">
        <v>34</v>
      </c>
      <c r="L5" s="1" t="str">
        <f t="shared" ref="L5:L7" si="6">A5</f>
        <v>Paul Caballero</v>
      </c>
      <c r="M5" s="1">
        <v>4</v>
      </c>
      <c r="N5" s="3">
        <v>53.09</v>
      </c>
      <c r="O5" s="1">
        <f t="shared" ref="O5:O14" si="7">M5/N5</f>
        <v>7.534375588623092E-2</v>
      </c>
      <c r="P5" s="1">
        <f t="shared" ref="P5:P14" si="8">RANK(O5,O$4:O$14,0)</f>
        <v>7</v>
      </c>
      <c r="Q5" s="1">
        <f t="shared" ref="Q5:Q14" si="9">IF(ISBLANK(M5),0,11-P5+1)</f>
        <v>5</v>
      </c>
      <c r="R5" s="1">
        <f t="shared" ref="R5:R14" si="10">IF(Q5=0,0,IF(COUNTIF(Q$4:Q$14,Q5)&gt;1,Q5-((COUNTIF(Q$4:Q$14,Q5)-1)/2),Q5))</f>
        <v>5</v>
      </c>
      <c r="S5" s="1">
        <f t="shared" ref="S5:S14" si="11">R5</f>
        <v>5</v>
      </c>
      <c r="U5" s="9" t="s">
        <v>34</v>
      </c>
      <c r="V5" s="1" t="str">
        <v>DeWayne Burford</v>
      </c>
      <c r="W5" s="3">
        <v>5</v>
      </c>
      <c r="X5" s="1">
        <v>24.65</v>
      </c>
      <c r="Y5" s="1">
        <f t="shared" ref="Y5:Y14" si="12">W5/X5</f>
        <v>0.20283975659229211</v>
      </c>
      <c r="Z5" s="1">
        <f t="shared" ref="Z5:Z14" si="13">RANK(Y5,Y$4:Y$14,0)</f>
        <v>8</v>
      </c>
      <c r="AA5" s="1">
        <f t="shared" ref="AA5:AA14" si="14">IF(ISBLANK(W5),0,11-Z5+1)</f>
        <v>4</v>
      </c>
      <c r="AB5" s="1">
        <f t="shared" ref="AB5:AB14" si="15">IF(COUNTIF(AA$4:AA$14,AA5)&gt;1,AA5-((COUNTIF(AA$4:AA$14,AA5)-1)/2),AA5)</f>
        <v>4</v>
      </c>
      <c r="AC5" s="1">
        <f t="shared" ref="AC5:AC14" si="16">(VLOOKUP(V5,L$3:T$14,8,FALSE)+AB5)</f>
        <v>6</v>
      </c>
      <c r="AE5" s="9" t="s">
        <v>34</v>
      </c>
      <c r="AF5" s="1" t="str">
        <v>DeWayne Burford</v>
      </c>
      <c r="AG5" s="3">
        <v>5</v>
      </c>
      <c r="AH5" s="1">
        <v>1</v>
      </c>
      <c r="AI5" s="1">
        <f t="shared" ref="AI5:AI14" si="17">AG5/AH5</f>
        <v>5</v>
      </c>
      <c r="AJ5" s="1">
        <f t="shared" ref="AJ5:AJ14" si="18">RANK(AI5,AI$4:AI$14,0)</f>
        <v>9</v>
      </c>
      <c r="AK5" s="1">
        <f t="shared" ref="AK5:AK14" si="19">IF(ISBLANK(AG5),0,11-AJ5+1)</f>
        <v>3</v>
      </c>
      <c r="AL5" s="1">
        <f t="shared" ref="AL5:AL14" si="20">IF(COUNTIF(AK$4:AK$14,AK5)&gt;1,AK5-((COUNTIF(AK$4:AK$14,AK5)-1)/2),AK5)</f>
        <v>3</v>
      </c>
      <c r="AM5" s="1">
        <f t="shared" ref="AM5:AM14" si="21">(VLOOKUP(AF5,V$3:AD$14,8,FALSE)+AL5)</f>
        <v>9</v>
      </c>
      <c r="AO5" s="9" t="s">
        <v>34</v>
      </c>
      <c r="AP5" s="1" t="str">
        <v>Timothy Edwards</v>
      </c>
      <c r="AQ5" s="1">
        <v>46</v>
      </c>
      <c r="AR5" s="3">
        <v>1</v>
      </c>
      <c r="AS5" s="1">
        <f t="shared" ref="AS5:AS14" si="22">AQ5/AR5</f>
        <v>46</v>
      </c>
      <c r="AT5" s="1">
        <f t="shared" ref="AT5:AT14" si="23">RANK(AS5,AS$4:AS$14,0)</f>
        <v>11</v>
      </c>
      <c r="AU5" s="1">
        <f t="shared" ref="AU5:AU14" si="24">IF(ISBLANK(AQ5),0,11-AT5+1)</f>
        <v>1</v>
      </c>
      <c r="AV5" s="1">
        <f t="shared" ref="AV5:AV14" si="25">IF(COUNTIF(AU$4:AU$14,AU5)&gt;1,AU5-((COUNTIF(AU$4:AU$14,AU5)-1)/2),AU5)</f>
        <v>1</v>
      </c>
      <c r="AW5" s="1">
        <f t="shared" ref="AW5:AW14" si="26">(VLOOKUP(AP5,AF$3:AN$14,8,FALSE)+AV5)</f>
        <v>9</v>
      </c>
      <c r="AY5" s="9" t="s">
        <v>34</v>
      </c>
      <c r="AZ5" s="1" t="str">
        <v>Timothy Edwards</v>
      </c>
      <c r="BA5" s="1">
        <f t="shared" ref="BA5:BA14" si="27">VLOOKUP(AZ5,AZ$17:BA$27,2,FALSE)</f>
        <v>145</v>
      </c>
      <c r="BB5" s="3">
        <v>1</v>
      </c>
      <c r="BC5">
        <f t="shared" ref="BC5:BC14" si="28">IF(ISBLANK(BB5),NA(),IF(BB5=0,0,BA5+(BB5*0.0001)))</f>
        <v>145.0001</v>
      </c>
      <c r="BD5" s="1">
        <f t="shared" ref="BD5:BD14" si="29">RANK(BC5,BC$4:BC$14,0)</f>
        <v>8</v>
      </c>
      <c r="BE5" s="1">
        <f t="shared" ref="BE5:BE14" si="30">IF(ISBLANK(BA5),0,11-BD5+1)</f>
        <v>4</v>
      </c>
      <c r="BF5" s="1">
        <f t="shared" ref="BF5:BF14" si="31">IF(COUNTIF(BE$4:BE$14,BE5)&gt;1,BE5-((COUNTIF(BE$4:BE$14,BE5)-1)/2),BE5)</f>
        <v>4</v>
      </c>
      <c r="BG5" s="1">
        <f t="shared" ref="BG5:BG14" si="32">(VLOOKUP(AZ5,AP$3:AX$14,8,FALSE)+BF5)</f>
        <v>13</v>
      </c>
      <c r="BL5" s="1" t="e">
        <f t="shared" ref="BL5:BL7" si="33">BJ5/BK5</f>
        <v>#DIV/0!</v>
      </c>
      <c r="BM5" s="1" t="e">
        <f>RANK(BL5,BL$4:BL$7,1)</f>
        <v>#DIV/0!</v>
      </c>
    </row>
    <row r="6" spans="1:65" s="1" customFormat="1" ht="18.75" customHeight="1" x14ac:dyDescent="0.4">
      <c r="A6" s="8" t="s">
        <v>100</v>
      </c>
      <c r="B6" s="1">
        <f>IFERROR(VLOOKUP($A6,L:R,7,FALSE),0)</f>
        <v>2</v>
      </c>
      <c r="C6" s="1">
        <f>IFERROR(IF(VLOOKUP($A6,V:AB,7,FALSE)&lt;0,0,VLOOKUP($A6,V:AB,7,FALSE)),0)</f>
        <v>2</v>
      </c>
      <c r="D6" s="1">
        <f>IFERROR(IF(VLOOKUP($A6,AF:AL,7,FALSE)&lt;0,0,VLOOKUP($A6,AF:AL,7,FALSE)),0)</f>
        <v>2</v>
      </c>
      <c r="E6" s="1">
        <f t="shared" si="2"/>
        <v>2</v>
      </c>
      <c r="F6" s="1">
        <f t="shared" si="3"/>
        <v>0</v>
      </c>
      <c r="H6" s="1">
        <f t="shared" si="4"/>
        <v>8</v>
      </c>
      <c r="I6" s="1">
        <f t="shared" si="5"/>
        <v>11</v>
      </c>
      <c r="K6" s="9" t="s">
        <v>35</v>
      </c>
      <c r="L6" s="1" t="str">
        <f t="shared" si="6"/>
        <v>Jayson Wigney</v>
      </c>
      <c r="M6" s="1">
        <v>1</v>
      </c>
      <c r="N6" s="3">
        <v>60</v>
      </c>
      <c r="O6" s="1">
        <f t="shared" si="7"/>
        <v>1.6666666666666666E-2</v>
      </c>
      <c r="P6" s="1">
        <f t="shared" si="8"/>
        <v>9</v>
      </c>
      <c r="Q6" s="1">
        <f t="shared" si="9"/>
        <v>3</v>
      </c>
      <c r="R6" s="1">
        <f t="shared" si="10"/>
        <v>2</v>
      </c>
      <c r="S6" s="1">
        <f t="shared" si="11"/>
        <v>2</v>
      </c>
      <c r="U6" s="9" t="s">
        <v>35</v>
      </c>
      <c r="V6" s="1" t="str">
        <v>Timothy Edwards</v>
      </c>
      <c r="W6" s="3">
        <v>5</v>
      </c>
      <c r="X6" s="1">
        <v>23.65</v>
      </c>
      <c r="Y6" s="1">
        <f t="shared" si="12"/>
        <v>0.21141649048625794</v>
      </c>
      <c r="Z6" s="1">
        <f t="shared" si="13"/>
        <v>7</v>
      </c>
      <c r="AA6" s="1">
        <f t="shared" si="14"/>
        <v>5</v>
      </c>
      <c r="AB6" s="1">
        <f t="shared" si="15"/>
        <v>5</v>
      </c>
      <c r="AC6" s="1">
        <f t="shared" si="16"/>
        <v>7</v>
      </c>
      <c r="AE6" s="9" t="s">
        <v>35</v>
      </c>
      <c r="AF6" s="1" t="str">
        <v>Timothy Edwards</v>
      </c>
      <c r="AG6" s="3">
        <v>0</v>
      </c>
      <c r="AH6" s="1">
        <v>1</v>
      </c>
      <c r="AI6" s="1">
        <f t="shared" si="17"/>
        <v>0</v>
      </c>
      <c r="AJ6" s="1">
        <f t="shared" si="18"/>
        <v>11</v>
      </c>
      <c r="AK6" s="1">
        <f t="shared" si="19"/>
        <v>1</v>
      </c>
      <c r="AL6" s="1">
        <f t="shared" si="20"/>
        <v>1</v>
      </c>
      <c r="AM6" s="1">
        <f t="shared" si="21"/>
        <v>8</v>
      </c>
      <c r="AO6" s="9" t="s">
        <v>35</v>
      </c>
      <c r="AP6" s="1" t="str">
        <v>DeWayne Burford</v>
      </c>
      <c r="AQ6" s="1">
        <v>126</v>
      </c>
      <c r="AR6" s="3">
        <v>1</v>
      </c>
      <c r="AS6" s="1">
        <f t="shared" si="22"/>
        <v>126</v>
      </c>
      <c r="AT6" s="1">
        <f t="shared" si="23"/>
        <v>8</v>
      </c>
      <c r="AU6" s="1">
        <f t="shared" si="24"/>
        <v>4</v>
      </c>
      <c r="AV6" s="1">
        <f t="shared" si="25"/>
        <v>4</v>
      </c>
      <c r="AW6" s="1">
        <f t="shared" si="26"/>
        <v>13</v>
      </c>
      <c r="AY6" s="9" t="s">
        <v>35</v>
      </c>
      <c r="AZ6" s="1" t="str">
        <v>DeWayne Burford</v>
      </c>
      <c r="BA6" s="1">
        <f t="shared" si="27"/>
        <v>145</v>
      </c>
      <c r="BB6" s="3">
        <v>6</v>
      </c>
      <c r="BC6">
        <f t="shared" si="28"/>
        <v>145.00059999999999</v>
      </c>
      <c r="BD6" s="1">
        <f t="shared" si="29"/>
        <v>7</v>
      </c>
      <c r="BE6" s="1">
        <f t="shared" si="30"/>
        <v>5</v>
      </c>
      <c r="BF6" s="1">
        <f t="shared" si="31"/>
        <v>5</v>
      </c>
      <c r="BG6" s="1">
        <f t="shared" si="32"/>
        <v>18</v>
      </c>
      <c r="BL6" s="1" t="e">
        <f t="shared" si="33"/>
        <v>#DIV/0!</v>
      </c>
      <c r="BM6" s="1" t="e">
        <f>RANK(BL6,BL$4:BL$7,1)</f>
        <v>#DIV/0!</v>
      </c>
    </row>
    <row r="7" spans="1:65" s="1" customFormat="1" ht="18.75" customHeight="1" x14ac:dyDescent="0.4">
      <c r="A7" s="8" t="s">
        <v>101</v>
      </c>
      <c r="B7" s="1">
        <f>IFERROR(VLOOKUP($A7,L:R,7,FALSE),0)</f>
        <v>2</v>
      </c>
      <c r="C7" s="1">
        <f>IFERROR(IF(VLOOKUP($A7,V:AB,7,FALSE)&lt;0,0,VLOOKUP($A7,V:AB,7,FALSE)),0)</f>
        <v>4</v>
      </c>
      <c r="D7" s="1">
        <f>IFERROR(IF(VLOOKUP($A7,AF:AL,7,FALSE)&lt;0,0,VLOOKUP($A7,AF:AL,7,FALSE)),0)</f>
        <v>3</v>
      </c>
      <c r="E7" s="1">
        <f t="shared" si="2"/>
        <v>4</v>
      </c>
      <c r="F7" s="1">
        <f t="shared" si="3"/>
        <v>5</v>
      </c>
      <c r="G7" s="21"/>
      <c r="H7" s="1">
        <f t="shared" si="4"/>
        <v>18</v>
      </c>
      <c r="I7" s="1">
        <f t="shared" si="5"/>
        <v>8</v>
      </c>
      <c r="J7" s="1">
        <f>IFERROR(VLOOKUP($A7,T:Z,7,FALSE),0)</f>
        <v>0</v>
      </c>
      <c r="K7" s="9" t="s">
        <v>34</v>
      </c>
      <c r="L7" s="1" t="str">
        <f t="shared" si="6"/>
        <v>DeWayne Burford</v>
      </c>
      <c r="M7" s="1">
        <v>1</v>
      </c>
      <c r="N7" s="3">
        <v>60</v>
      </c>
      <c r="O7" s="1">
        <f t="shared" si="7"/>
        <v>1.6666666666666666E-2</v>
      </c>
      <c r="P7" s="1">
        <f t="shared" si="8"/>
        <v>9</v>
      </c>
      <c r="Q7" s="1">
        <f t="shared" si="9"/>
        <v>3</v>
      </c>
      <c r="R7" s="1">
        <f t="shared" si="10"/>
        <v>2</v>
      </c>
      <c r="S7" s="1">
        <f t="shared" si="11"/>
        <v>2</v>
      </c>
      <c r="U7" s="9" t="s">
        <v>34</v>
      </c>
      <c r="V7" s="1" t="str">
        <v>Ralph Burkett</v>
      </c>
      <c r="W7" s="3">
        <v>5</v>
      </c>
      <c r="X7" s="1">
        <v>22.75</v>
      </c>
      <c r="Y7" s="1">
        <f t="shared" si="12"/>
        <v>0.21978021978021978</v>
      </c>
      <c r="Z7" s="1">
        <f t="shared" si="13"/>
        <v>6</v>
      </c>
      <c r="AA7" s="1">
        <f t="shared" si="14"/>
        <v>6</v>
      </c>
      <c r="AB7" s="1">
        <f t="shared" si="15"/>
        <v>6</v>
      </c>
      <c r="AC7" s="1">
        <f t="shared" si="16"/>
        <v>10</v>
      </c>
      <c r="AE7" s="9" t="s">
        <v>34</v>
      </c>
      <c r="AF7" s="1" t="str">
        <v>Ramon Mejia (LW)</v>
      </c>
      <c r="AG7" s="3">
        <v>9</v>
      </c>
      <c r="AH7" s="1">
        <v>1</v>
      </c>
      <c r="AI7" s="1">
        <f t="shared" si="17"/>
        <v>9</v>
      </c>
      <c r="AJ7" s="1">
        <f t="shared" si="18"/>
        <v>7</v>
      </c>
      <c r="AK7" s="1">
        <f t="shared" si="19"/>
        <v>5</v>
      </c>
      <c r="AL7" s="1">
        <f t="shared" si="20"/>
        <v>5</v>
      </c>
      <c r="AM7" s="1">
        <f t="shared" si="21"/>
        <v>12</v>
      </c>
      <c r="AO7" s="9" t="s">
        <v>34</v>
      </c>
      <c r="AP7" s="1" t="str">
        <v>Ramon Mejia (LW)</v>
      </c>
      <c r="AQ7" s="1">
        <v>202</v>
      </c>
      <c r="AR7" s="3">
        <v>1</v>
      </c>
      <c r="AS7" s="1">
        <f t="shared" si="22"/>
        <v>202</v>
      </c>
      <c r="AT7" s="1">
        <f t="shared" si="23"/>
        <v>6</v>
      </c>
      <c r="AU7" s="1">
        <f t="shared" si="24"/>
        <v>6</v>
      </c>
      <c r="AV7" s="1">
        <f t="shared" si="25"/>
        <v>6</v>
      </c>
      <c r="AW7" s="1">
        <f t="shared" si="26"/>
        <v>18</v>
      </c>
      <c r="AY7" s="9" t="s">
        <v>34</v>
      </c>
      <c r="AZ7" s="1" t="str">
        <v>Paul Caballero</v>
      </c>
      <c r="BA7" s="1">
        <f t="shared" si="27"/>
        <v>170</v>
      </c>
      <c r="BB7" s="3">
        <v>1</v>
      </c>
      <c r="BC7">
        <f t="shared" si="28"/>
        <v>170.0001</v>
      </c>
      <c r="BD7" s="1">
        <f t="shared" si="29"/>
        <v>6</v>
      </c>
      <c r="BE7" s="1">
        <f t="shared" si="30"/>
        <v>6</v>
      </c>
      <c r="BF7" s="1">
        <f t="shared" si="31"/>
        <v>6</v>
      </c>
      <c r="BG7" s="1">
        <f t="shared" si="32"/>
        <v>23</v>
      </c>
      <c r="BL7" s="1" t="e">
        <f t="shared" si="33"/>
        <v>#DIV/0!</v>
      </c>
      <c r="BM7" s="1" t="e">
        <f>RANK(BL7,BL$4:BL$7,1)</f>
        <v>#DIV/0!</v>
      </c>
    </row>
    <row r="8" spans="1:65" s="1" customFormat="1" ht="18.75" customHeight="1" x14ac:dyDescent="0.4">
      <c r="A8" s="8" t="s">
        <v>102</v>
      </c>
      <c r="B8" s="1">
        <f t="shared" ref="B8:B14" si="34">IFERROR(VLOOKUP($A8,L:R,7,FALSE),0)</f>
        <v>2</v>
      </c>
      <c r="C8" s="1">
        <f t="shared" ref="C8:C14" si="35">IFERROR(IF(VLOOKUP($A8,V:AB,7,FALSE)&lt;0,0,VLOOKUP($A8,V:AB,7,FALSE)),0)</f>
        <v>5</v>
      </c>
      <c r="D8" s="1">
        <f t="shared" ref="D8:D14" si="36">IFERROR(IF(VLOOKUP($A8,AF:AL,7,FALSE)&lt;0,0,VLOOKUP($A8,AF:AL,7,FALSE)),0)</f>
        <v>1</v>
      </c>
      <c r="E8" s="1">
        <f t="shared" ref="E8:E14" si="37">IFERROR(IF(VLOOKUP($A8,AP:AV,7,FALSE)&lt;0,0,VLOOKUP($A8,AP:AV,7,FALSE)),0)</f>
        <v>1</v>
      </c>
      <c r="F8" s="1">
        <f t="shared" si="3"/>
        <v>4</v>
      </c>
      <c r="G8" s="21"/>
      <c r="H8" s="1">
        <f t="shared" ref="H8:H14" si="38">SUM(B8:G8)</f>
        <v>13</v>
      </c>
      <c r="I8" s="1">
        <f t="shared" si="5"/>
        <v>10</v>
      </c>
      <c r="J8" s="1">
        <f t="shared" ref="J8:J14" si="39">IFERROR(VLOOKUP($A8,T:Z,7,FALSE),0)</f>
        <v>0</v>
      </c>
      <c r="K8" s="9" t="s">
        <v>35</v>
      </c>
      <c r="L8" s="1" t="str">
        <f t="shared" ref="L8:L14" si="40">A8</f>
        <v>Timothy Edwards</v>
      </c>
      <c r="M8" s="1">
        <v>1</v>
      </c>
      <c r="N8" s="3">
        <v>60</v>
      </c>
      <c r="O8" s="1">
        <f t="shared" si="7"/>
        <v>1.6666666666666666E-2</v>
      </c>
      <c r="P8" s="1">
        <f t="shared" si="8"/>
        <v>9</v>
      </c>
      <c r="Q8" s="1">
        <f t="shared" si="9"/>
        <v>3</v>
      </c>
      <c r="R8" s="1">
        <f t="shared" si="10"/>
        <v>2</v>
      </c>
      <c r="S8" s="1">
        <f t="shared" si="11"/>
        <v>2</v>
      </c>
      <c r="U8" s="9" t="s">
        <v>35</v>
      </c>
      <c r="V8" s="1" t="str">
        <v>Paul Caballero</v>
      </c>
      <c r="W8" s="3">
        <v>5</v>
      </c>
      <c r="X8" s="1">
        <v>27.5</v>
      </c>
      <c r="Y8" s="1">
        <f t="shared" si="12"/>
        <v>0.18181818181818182</v>
      </c>
      <c r="Z8" s="1">
        <f t="shared" si="13"/>
        <v>9</v>
      </c>
      <c r="AA8" s="1">
        <f t="shared" si="14"/>
        <v>3</v>
      </c>
      <c r="AB8" s="1">
        <f t="shared" si="15"/>
        <v>3</v>
      </c>
      <c r="AC8" s="1">
        <f t="shared" si="16"/>
        <v>8</v>
      </c>
      <c r="AE8" s="9" t="s">
        <v>35</v>
      </c>
      <c r="AF8" s="1" t="str">
        <v>Paul Caballero</v>
      </c>
      <c r="AG8" s="3">
        <v>12</v>
      </c>
      <c r="AH8" s="1">
        <v>1</v>
      </c>
      <c r="AI8" s="1">
        <f t="shared" si="17"/>
        <v>12</v>
      </c>
      <c r="AJ8" s="1">
        <f t="shared" si="18"/>
        <v>6</v>
      </c>
      <c r="AK8" s="1">
        <f t="shared" si="19"/>
        <v>6</v>
      </c>
      <c r="AL8" s="1">
        <f t="shared" si="20"/>
        <v>6</v>
      </c>
      <c r="AM8" s="1">
        <f t="shared" si="21"/>
        <v>14</v>
      </c>
      <c r="AO8" s="9" t="s">
        <v>35</v>
      </c>
      <c r="AP8" s="1" t="str">
        <v>Paul Caballero</v>
      </c>
      <c r="AQ8" s="1">
        <v>120</v>
      </c>
      <c r="AR8" s="3">
        <v>1</v>
      </c>
      <c r="AS8" s="1">
        <f t="shared" si="22"/>
        <v>120</v>
      </c>
      <c r="AT8" s="1">
        <f t="shared" si="23"/>
        <v>9</v>
      </c>
      <c r="AU8" s="1">
        <f t="shared" si="24"/>
        <v>3</v>
      </c>
      <c r="AV8" s="1">
        <f t="shared" si="25"/>
        <v>3</v>
      </c>
      <c r="AW8" s="1">
        <f t="shared" si="26"/>
        <v>17</v>
      </c>
      <c r="AY8" s="9" t="s">
        <v>35</v>
      </c>
      <c r="AZ8" s="1" t="str">
        <v>Ramon Mejia (LW)</v>
      </c>
      <c r="BA8" s="1">
        <f t="shared" si="27"/>
        <v>170</v>
      </c>
      <c r="BB8" s="3">
        <v>0</v>
      </c>
      <c r="BC8">
        <f t="shared" si="28"/>
        <v>0</v>
      </c>
      <c r="BD8" s="1">
        <f t="shared" si="29"/>
        <v>9</v>
      </c>
      <c r="BE8" s="1">
        <f t="shared" si="30"/>
        <v>3</v>
      </c>
      <c r="BF8" s="1">
        <f t="shared" si="31"/>
        <v>2</v>
      </c>
      <c r="BG8" s="1">
        <f t="shared" si="32"/>
        <v>20</v>
      </c>
      <c r="BL8" s="1" t="e">
        <f t="shared" ref="BL8:BL14" si="41">BJ8/BK8</f>
        <v>#DIV/0!</v>
      </c>
      <c r="BM8" s="1" t="e">
        <f t="shared" ref="BM8:BM14" si="42">RANK(BL8,BL$4:BL$7,1)</f>
        <v>#DIV/0!</v>
      </c>
    </row>
    <row r="9" spans="1:65" s="1" customFormat="1" ht="18.75" customHeight="1" x14ac:dyDescent="0.4">
      <c r="A9" s="8" t="s">
        <v>103</v>
      </c>
      <c r="B9" s="1">
        <f t="shared" si="34"/>
        <v>9</v>
      </c>
      <c r="C9" s="1">
        <f t="shared" si="35"/>
        <v>11</v>
      </c>
      <c r="D9" s="1">
        <f t="shared" si="36"/>
        <v>8</v>
      </c>
      <c r="E9" s="1">
        <f t="shared" si="37"/>
        <v>10</v>
      </c>
      <c r="F9" s="1">
        <f t="shared" si="3"/>
        <v>0</v>
      </c>
      <c r="G9" s="21"/>
      <c r="H9" s="1">
        <f t="shared" si="38"/>
        <v>38</v>
      </c>
      <c r="I9" s="1">
        <f t="shared" si="5"/>
        <v>5</v>
      </c>
      <c r="J9" s="1">
        <f t="shared" si="39"/>
        <v>0</v>
      </c>
      <c r="K9" s="9" t="s">
        <v>34</v>
      </c>
      <c r="L9" s="1" t="str">
        <f t="shared" si="40"/>
        <v>Ryan Shough</v>
      </c>
      <c r="M9" s="1">
        <v>4</v>
      </c>
      <c r="N9" s="3">
        <v>33.19</v>
      </c>
      <c r="O9" s="1">
        <f t="shared" si="7"/>
        <v>0.12051822838204279</v>
      </c>
      <c r="P9" s="1">
        <f t="shared" si="8"/>
        <v>3</v>
      </c>
      <c r="Q9" s="1">
        <f t="shared" si="9"/>
        <v>9</v>
      </c>
      <c r="R9" s="1">
        <f t="shared" si="10"/>
        <v>9</v>
      </c>
      <c r="S9" s="1">
        <f t="shared" si="11"/>
        <v>9</v>
      </c>
      <c r="U9" s="9" t="s">
        <v>34</v>
      </c>
      <c r="V9" s="1" t="str">
        <v>Ramon Mejia (LW)</v>
      </c>
      <c r="W9" s="3">
        <v>1</v>
      </c>
      <c r="X9" s="1">
        <v>60</v>
      </c>
      <c r="Y9" s="1">
        <f t="shared" si="12"/>
        <v>1.6666666666666666E-2</v>
      </c>
      <c r="Z9" s="1">
        <f t="shared" si="13"/>
        <v>11</v>
      </c>
      <c r="AA9" s="1">
        <f t="shared" si="14"/>
        <v>1</v>
      </c>
      <c r="AB9" s="1">
        <f t="shared" si="15"/>
        <v>1</v>
      </c>
      <c r="AC9" s="1">
        <f t="shared" si="16"/>
        <v>7</v>
      </c>
      <c r="AE9" s="9" t="s">
        <v>34</v>
      </c>
      <c r="AF9" s="1" t="str">
        <v>Ralph Burkett</v>
      </c>
      <c r="AG9" s="3">
        <v>7</v>
      </c>
      <c r="AH9" s="1">
        <v>1</v>
      </c>
      <c r="AI9" s="1">
        <f t="shared" si="17"/>
        <v>7</v>
      </c>
      <c r="AJ9" s="1">
        <f t="shared" si="18"/>
        <v>8</v>
      </c>
      <c r="AK9" s="1">
        <f t="shared" si="19"/>
        <v>4</v>
      </c>
      <c r="AL9" s="1">
        <f t="shared" si="20"/>
        <v>4</v>
      </c>
      <c r="AM9" s="1">
        <f t="shared" si="21"/>
        <v>14</v>
      </c>
      <c r="AO9" s="9" t="s">
        <v>34</v>
      </c>
      <c r="AP9" s="1" t="str">
        <v>Ralph Burkett</v>
      </c>
      <c r="AQ9" s="1">
        <v>168</v>
      </c>
      <c r="AR9" s="3">
        <v>1</v>
      </c>
      <c r="AS9" s="1">
        <f t="shared" si="22"/>
        <v>168</v>
      </c>
      <c r="AT9" s="1">
        <f t="shared" si="23"/>
        <v>7</v>
      </c>
      <c r="AU9" s="1">
        <f t="shared" si="24"/>
        <v>5</v>
      </c>
      <c r="AV9" s="1">
        <f t="shared" si="25"/>
        <v>5</v>
      </c>
      <c r="AW9" s="1">
        <f t="shared" si="26"/>
        <v>19</v>
      </c>
      <c r="AY9" s="9" t="s">
        <v>34</v>
      </c>
      <c r="AZ9" s="1" t="str">
        <v>Ralph Burkett</v>
      </c>
      <c r="BA9" s="1">
        <f t="shared" si="27"/>
        <v>200</v>
      </c>
      <c r="BB9" s="3">
        <v>1</v>
      </c>
      <c r="BC9">
        <f t="shared" si="28"/>
        <v>200.0001</v>
      </c>
      <c r="BD9" s="1">
        <f t="shared" si="29"/>
        <v>5</v>
      </c>
      <c r="BE9" s="1">
        <f t="shared" si="30"/>
        <v>7</v>
      </c>
      <c r="BF9" s="1">
        <f t="shared" si="31"/>
        <v>7</v>
      </c>
      <c r="BG9" s="1">
        <f t="shared" si="32"/>
        <v>26</v>
      </c>
      <c r="BL9" s="1" t="e">
        <f t="shared" si="41"/>
        <v>#DIV/0!</v>
      </c>
      <c r="BM9" s="1" t="e">
        <f t="shared" si="42"/>
        <v>#DIV/0!</v>
      </c>
    </row>
    <row r="10" spans="1:65" s="1" customFormat="1" ht="18.75" customHeight="1" x14ac:dyDescent="0.4">
      <c r="A10" s="8" t="s">
        <v>104</v>
      </c>
      <c r="B10" s="1">
        <f t="shared" si="34"/>
        <v>10</v>
      </c>
      <c r="C10" s="1">
        <f t="shared" si="35"/>
        <v>10</v>
      </c>
      <c r="D10" s="1">
        <f t="shared" si="36"/>
        <v>10</v>
      </c>
      <c r="E10" s="1">
        <f t="shared" si="37"/>
        <v>7</v>
      </c>
      <c r="F10" s="1">
        <f t="shared" si="3"/>
        <v>8.5</v>
      </c>
      <c r="G10" s="21"/>
      <c r="H10" s="1">
        <f t="shared" si="38"/>
        <v>45.5</v>
      </c>
      <c r="I10" s="1">
        <f t="shared" si="5"/>
        <v>2</v>
      </c>
      <c r="J10" s="1">
        <f t="shared" si="39"/>
        <v>0</v>
      </c>
      <c r="K10" s="9" t="s">
        <v>35</v>
      </c>
      <c r="L10" s="1" t="str">
        <f t="shared" si="40"/>
        <v>Jim McCollum</v>
      </c>
      <c r="M10" s="1">
        <v>4</v>
      </c>
      <c r="N10" s="3">
        <v>32.869999999999997</v>
      </c>
      <c r="O10" s="1">
        <f t="shared" si="7"/>
        <v>0.12169151201703682</v>
      </c>
      <c r="P10" s="1">
        <f t="shared" si="8"/>
        <v>2</v>
      </c>
      <c r="Q10" s="1">
        <f t="shared" si="9"/>
        <v>10</v>
      </c>
      <c r="R10" s="1">
        <f t="shared" si="10"/>
        <v>10</v>
      </c>
      <c r="S10" s="1">
        <f t="shared" si="11"/>
        <v>10</v>
      </c>
      <c r="U10" s="9" t="s">
        <v>35</v>
      </c>
      <c r="V10" s="1" t="str">
        <v>Boone Haynes</v>
      </c>
      <c r="W10" s="3">
        <v>5</v>
      </c>
      <c r="X10" s="1">
        <v>21.31</v>
      </c>
      <c r="Y10" s="1">
        <f t="shared" si="12"/>
        <v>0.23463162834350071</v>
      </c>
      <c r="Z10" s="1">
        <f t="shared" si="13"/>
        <v>5</v>
      </c>
      <c r="AA10" s="1">
        <f t="shared" si="14"/>
        <v>7</v>
      </c>
      <c r="AB10" s="1">
        <f t="shared" si="15"/>
        <v>7</v>
      </c>
      <c r="AC10" s="1">
        <f t="shared" si="16"/>
        <v>14</v>
      </c>
      <c r="AE10" s="9" t="s">
        <v>35</v>
      </c>
      <c r="AF10" s="1" t="str">
        <v>Boone Haynes</v>
      </c>
      <c r="AG10" s="3">
        <v>18</v>
      </c>
      <c r="AH10" s="1">
        <v>1</v>
      </c>
      <c r="AI10" s="1">
        <f t="shared" si="17"/>
        <v>18</v>
      </c>
      <c r="AJ10" s="1">
        <f t="shared" si="18"/>
        <v>3</v>
      </c>
      <c r="AK10" s="1">
        <f t="shared" si="19"/>
        <v>9</v>
      </c>
      <c r="AL10" s="1">
        <f t="shared" si="20"/>
        <v>9</v>
      </c>
      <c r="AM10" s="1">
        <f t="shared" si="21"/>
        <v>23</v>
      </c>
      <c r="AO10" s="9" t="s">
        <v>35</v>
      </c>
      <c r="AP10" s="1" t="str">
        <v>Boone Haynes</v>
      </c>
      <c r="AQ10" s="1">
        <v>239</v>
      </c>
      <c r="AR10" s="3">
        <v>1</v>
      </c>
      <c r="AS10" s="1">
        <f t="shared" si="22"/>
        <v>239</v>
      </c>
      <c r="AT10" s="1">
        <f t="shared" si="23"/>
        <v>4</v>
      </c>
      <c r="AU10" s="1">
        <f t="shared" si="24"/>
        <v>8</v>
      </c>
      <c r="AV10" s="1">
        <f t="shared" si="25"/>
        <v>8</v>
      </c>
      <c r="AW10" s="1">
        <f t="shared" si="26"/>
        <v>31</v>
      </c>
      <c r="AY10" s="9" t="s">
        <v>35</v>
      </c>
      <c r="AZ10" s="1" t="str">
        <v>Boone Haynes</v>
      </c>
      <c r="BA10" s="1">
        <f t="shared" si="27"/>
        <v>250</v>
      </c>
      <c r="BB10" s="3">
        <v>1</v>
      </c>
      <c r="BC10">
        <f t="shared" si="28"/>
        <v>250.0001</v>
      </c>
      <c r="BD10" s="1">
        <f t="shared" si="29"/>
        <v>1</v>
      </c>
      <c r="BE10" s="1">
        <f t="shared" si="30"/>
        <v>11</v>
      </c>
      <c r="BF10" s="1">
        <f t="shared" si="31"/>
        <v>11</v>
      </c>
      <c r="BG10" s="1">
        <f t="shared" si="32"/>
        <v>42</v>
      </c>
      <c r="BL10" s="1" t="e">
        <f t="shared" si="41"/>
        <v>#DIV/0!</v>
      </c>
      <c r="BM10" s="1" t="e">
        <f t="shared" si="42"/>
        <v>#DIV/0!</v>
      </c>
    </row>
    <row r="11" spans="1:65" s="1" customFormat="1" ht="18.75" customHeight="1" x14ac:dyDescent="0.4">
      <c r="A11" s="8" t="s">
        <v>105</v>
      </c>
      <c r="B11" s="1">
        <f t="shared" si="34"/>
        <v>7</v>
      </c>
      <c r="C11" s="1">
        <f t="shared" si="35"/>
        <v>7</v>
      </c>
      <c r="D11" s="1">
        <f t="shared" si="36"/>
        <v>9</v>
      </c>
      <c r="E11" s="1">
        <f t="shared" si="37"/>
        <v>8</v>
      </c>
      <c r="F11" s="1">
        <f t="shared" si="3"/>
        <v>11</v>
      </c>
      <c r="G11" s="21"/>
      <c r="H11" s="1">
        <f t="shared" si="38"/>
        <v>42</v>
      </c>
      <c r="I11" s="1">
        <f t="shared" si="5"/>
        <v>4</v>
      </c>
      <c r="J11" s="1">
        <f t="shared" si="39"/>
        <v>0</v>
      </c>
      <c r="K11" s="9" t="s">
        <v>34</v>
      </c>
      <c r="L11" s="1" t="str">
        <f t="shared" si="40"/>
        <v>Boone Haynes</v>
      </c>
      <c r="M11" s="1">
        <v>4</v>
      </c>
      <c r="N11" s="3">
        <v>38.22</v>
      </c>
      <c r="O11" s="1">
        <f t="shared" si="7"/>
        <v>0.10465724751439037</v>
      </c>
      <c r="P11" s="1">
        <f t="shared" si="8"/>
        <v>5</v>
      </c>
      <c r="Q11" s="1">
        <f t="shared" si="9"/>
        <v>7</v>
      </c>
      <c r="R11" s="1">
        <f t="shared" si="10"/>
        <v>7</v>
      </c>
      <c r="S11" s="1">
        <f t="shared" si="11"/>
        <v>7</v>
      </c>
      <c r="U11" s="9" t="s">
        <v>34</v>
      </c>
      <c r="V11" s="1" t="str">
        <v>Andy Hobbs</v>
      </c>
      <c r="W11" s="3">
        <v>5</v>
      </c>
      <c r="X11" s="1">
        <v>18.47</v>
      </c>
      <c r="Y11" s="1">
        <f t="shared" si="12"/>
        <v>0.27070925825663239</v>
      </c>
      <c r="Z11" s="1">
        <f t="shared" si="13"/>
        <v>3</v>
      </c>
      <c r="AA11" s="1">
        <f t="shared" si="14"/>
        <v>9</v>
      </c>
      <c r="AB11" s="1">
        <f t="shared" si="15"/>
        <v>9</v>
      </c>
      <c r="AC11" s="1">
        <f t="shared" si="16"/>
        <v>17</v>
      </c>
      <c r="AE11" s="9" t="s">
        <v>34</v>
      </c>
      <c r="AF11" s="1" t="str">
        <v>Andy Hobbs</v>
      </c>
      <c r="AG11" s="3">
        <v>13</v>
      </c>
      <c r="AH11" s="1">
        <v>1</v>
      </c>
      <c r="AI11" s="1">
        <f t="shared" si="17"/>
        <v>13</v>
      </c>
      <c r="AJ11" s="1">
        <f t="shared" si="18"/>
        <v>5</v>
      </c>
      <c r="AK11" s="1">
        <f t="shared" si="19"/>
        <v>7</v>
      </c>
      <c r="AL11" s="1">
        <f t="shared" si="20"/>
        <v>7</v>
      </c>
      <c r="AM11" s="1">
        <f t="shared" si="21"/>
        <v>24</v>
      </c>
      <c r="AO11" s="9" t="s">
        <v>34</v>
      </c>
      <c r="AP11" s="1" t="str">
        <v>Andy Hobbs</v>
      </c>
      <c r="AQ11" s="1">
        <v>293</v>
      </c>
      <c r="AR11" s="3">
        <v>1</v>
      </c>
      <c r="AS11" s="1">
        <f t="shared" si="22"/>
        <v>293</v>
      </c>
      <c r="AT11" s="1">
        <f t="shared" si="23"/>
        <v>1</v>
      </c>
      <c r="AU11" s="1">
        <f t="shared" si="24"/>
        <v>11</v>
      </c>
      <c r="AV11" s="1">
        <f t="shared" si="25"/>
        <v>11</v>
      </c>
      <c r="AW11" s="1">
        <f t="shared" si="26"/>
        <v>35</v>
      </c>
      <c r="AY11" s="9" t="s">
        <v>34</v>
      </c>
      <c r="AZ11" s="1" t="str">
        <v>Andy Hobbs</v>
      </c>
      <c r="BA11" s="1">
        <f t="shared" si="27"/>
        <v>225</v>
      </c>
      <c r="BB11" s="3">
        <v>1</v>
      </c>
      <c r="BC11">
        <f t="shared" si="28"/>
        <v>225.0001</v>
      </c>
      <c r="BD11" s="1">
        <f t="shared" si="29"/>
        <v>3</v>
      </c>
      <c r="BE11" s="1">
        <f t="shared" si="30"/>
        <v>9</v>
      </c>
      <c r="BF11" s="1">
        <f t="shared" si="31"/>
        <v>8.5</v>
      </c>
      <c r="BG11" s="1">
        <f t="shared" si="32"/>
        <v>43.5</v>
      </c>
      <c r="BL11" s="1" t="e">
        <f t="shared" si="41"/>
        <v>#DIV/0!</v>
      </c>
      <c r="BM11" s="1" t="e">
        <f t="shared" si="42"/>
        <v>#DIV/0!</v>
      </c>
    </row>
    <row r="12" spans="1:65" s="1" customFormat="1" ht="18.75" customHeight="1" x14ac:dyDescent="0.4">
      <c r="A12" s="8" t="s">
        <v>109</v>
      </c>
      <c r="B12" s="1">
        <f t="shared" si="34"/>
        <v>6</v>
      </c>
      <c r="C12" s="1">
        <f t="shared" si="35"/>
        <v>1</v>
      </c>
      <c r="D12" s="1">
        <f t="shared" si="36"/>
        <v>5</v>
      </c>
      <c r="E12" s="1">
        <f t="shared" si="37"/>
        <v>6</v>
      </c>
      <c r="F12" s="1">
        <f t="shared" si="3"/>
        <v>0</v>
      </c>
      <c r="G12" s="21"/>
      <c r="H12" s="1">
        <f t="shared" si="38"/>
        <v>18</v>
      </c>
      <c r="I12" s="1">
        <f t="shared" si="5"/>
        <v>8</v>
      </c>
      <c r="J12" s="1">
        <f t="shared" si="39"/>
        <v>0</v>
      </c>
      <c r="K12" s="9" t="s">
        <v>35</v>
      </c>
      <c r="L12" s="1" t="str">
        <f t="shared" si="40"/>
        <v>Ramon Mejia (LW)</v>
      </c>
      <c r="M12" s="1">
        <v>4</v>
      </c>
      <c r="N12" s="3">
        <v>51.21</v>
      </c>
      <c r="O12" s="1">
        <f t="shared" si="7"/>
        <v>7.8109744190587777E-2</v>
      </c>
      <c r="P12" s="1">
        <f t="shared" si="8"/>
        <v>6</v>
      </c>
      <c r="Q12" s="1">
        <f t="shared" si="9"/>
        <v>6</v>
      </c>
      <c r="R12" s="1">
        <f t="shared" si="10"/>
        <v>6</v>
      </c>
      <c r="S12" s="1">
        <f t="shared" si="11"/>
        <v>6</v>
      </c>
      <c r="U12" s="9" t="s">
        <v>35</v>
      </c>
      <c r="V12" s="1" t="str">
        <v>Ryan Shough</v>
      </c>
      <c r="W12" s="3">
        <v>5</v>
      </c>
      <c r="X12" s="1">
        <v>14.5</v>
      </c>
      <c r="Y12" s="1">
        <f t="shared" si="12"/>
        <v>0.34482758620689657</v>
      </c>
      <c r="Z12" s="1">
        <f t="shared" si="13"/>
        <v>1</v>
      </c>
      <c r="AA12" s="1">
        <f t="shared" si="14"/>
        <v>11</v>
      </c>
      <c r="AB12" s="1">
        <f t="shared" si="15"/>
        <v>11</v>
      </c>
      <c r="AC12" s="1">
        <f t="shared" si="16"/>
        <v>20</v>
      </c>
      <c r="AE12" s="9" t="s">
        <v>35</v>
      </c>
      <c r="AF12" s="1" t="str">
        <v>Kenny Villalobos</v>
      </c>
      <c r="AG12" s="3">
        <v>22</v>
      </c>
      <c r="AH12" s="1">
        <v>1</v>
      </c>
      <c r="AI12" s="1">
        <f t="shared" si="17"/>
        <v>22</v>
      </c>
      <c r="AJ12" s="1">
        <f t="shared" si="18"/>
        <v>1</v>
      </c>
      <c r="AK12" s="1">
        <f t="shared" si="19"/>
        <v>11</v>
      </c>
      <c r="AL12" s="1">
        <f t="shared" si="20"/>
        <v>11</v>
      </c>
      <c r="AM12" s="1">
        <f t="shared" si="21"/>
        <v>30</v>
      </c>
      <c r="AO12" s="9" t="s">
        <v>35</v>
      </c>
      <c r="AP12" s="1" t="str">
        <v>Ryan Shough</v>
      </c>
      <c r="AQ12" s="1">
        <v>285</v>
      </c>
      <c r="AR12" s="3">
        <v>1</v>
      </c>
      <c r="AS12" s="1">
        <f t="shared" si="22"/>
        <v>285</v>
      </c>
      <c r="AT12" s="1">
        <f t="shared" si="23"/>
        <v>2</v>
      </c>
      <c r="AU12" s="1">
        <f t="shared" si="24"/>
        <v>10</v>
      </c>
      <c r="AV12" s="1">
        <f t="shared" si="25"/>
        <v>10</v>
      </c>
      <c r="AW12" s="1">
        <f t="shared" si="26"/>
        <v>38</v>
      </c>
      <c r="AY12" s="9" t="s">
        <v>35</v>
      </c>
      <c r="AZ12" s="1" t="str">
        <v>Jim McCollum</v>
      </c>
      <c r="BA12" s="1">
        <f t="shared" si="27"/>
        <v>225</v>
      </c>
      <c r="BB12" s="3">
        <v>1</v>
      </c>
      <c r="BC12">
        <f t="shared" si="28"/>
        <v>225.0001</v>
      </c>
      <c r="BD12" s="1">
        <f t="shared" si="29"/>
        <v>3</v>
      </c>
      <c r="BE12" s="1">
        <f t="shared" si="30"/>
        <v>9</v>
      </c>
      <c r="BF12" s="1">
        <f t="shared" si="31"/>
        <v>8.5</v>
      </c>
      <c r="BG12" s="1">
        <f t="shared" si="32"/>
        <v>45.5</v>
      </c>
      <c r="BL12" s="1" t="e">
        <f t="shared" si="41"/>
        <v>#DIV/0!</v>
      </c>
      <c r="BM12" s="1" t="e">
        <f t="shared" si="42"/>
        <v>#DIV/0!</v>
      </c>
    </row>
    <row r="13" spans="1:65" s="1" customFormat="1" ht="18.75" customHeight="1" x14ac:dyDescent="0.4">
      <c r="A13" s="8" t="s">
        <v>106</v>
      </c>
      <c r="B13" s="1">
        <f t="shared" si="34"/>
        <v>11</v>
      </c>
      <c r="C13" s="1">
        <f t="shared" si="35"/>
        <v>8</v>
      </c>
      <c r="D13" s="1">
        <f t="shared" si="36"/>
        <v>11</v>
      </c>
      <c r="E13" s="1">
        <f t="shared" si="37"/>
        <v>9</v>
      </c>
      <c r="F13" s="1">
        <f t="shared" si="3"/>
        <v>10</v>
      </c>
      <c r="G13" s="21"/>
      <c r="H13" s="1">
        <f t="shared" si="38"/>
        <v>49</v>
      </c>
      <c r="I13" s="1">
        <f t="shared" si="5"/>
        <v>1</v>
      </c>
      <c r="J13" s="1">
        <f t="shared" si="39"/>
        <v>0</v>
      </c>
      <c r="K13" s="9" t="s">
        <v>34</v>
      </c>
      <c r="L13" s="1" t="str">
        <f t="shared" si="40"/>
        <v>Kenny Villalobos</v>
      </c>
      <c r="M13" s="1">
        <v>4</v>
      </c>
      <c r="N13" s="3">
        <v>32.28</v>
      </c>
      <c r="O13" s="1">
        <f t="shared" si="7"/>
        <v>0.12391573729863692</v>
      </c>
      <c r="P13" s="1">
        <f t="shared" si="8"/>
        <v>1</v>
      </c>
      <c r="Q13" s="1">
        <f t="shared" si="9"/>
        <v>11</v>
      </c>
      <c r="R13" s="1">
        <f t="shared" si="10"/>
        <v>11</v>
      </c>
      <c r="S13" s="1">
        <f t="shared" si="11"/>
        <v>11</v>
      </c>
      <c r="U13" s="9" t="s">
        <v>34</v>
      </c>
      <c r="V13" s="1" t="str">
        <v>Jim McCollum</v>
      </c>
      <c r="W13" s="3">
        <v>5</v>
      </c>
      <c r="X13" s="1">
        <v>17.350000000000001</v>
      </c>
      <c r="Y13" s="1">
        <f t="shared" si="12"/>
        <v>0.28818443804034583</v>
      </c>
      <c r="Z13" s="1">
        <f t="shared" si="13"/>
        <v>2</v>
      </c>
      <c r="AA13" s="1">
        <f t="shared" si="14"/>
        <v>10</v>
      </c>
      <c r="AB13" s="1">
        <f t="shared" si="15"/>
        <v>10</v>
      </c>
      <c r="AC13" s="1">
        <f t="shared" si="16"/>
        <v>20</v>
      </c>
      <c r="AE13" s="9" t="s">
        <v>34</v>
      </c>
      <c r="AF13" s="1" t="str">
        <v>Ryan Shough</v>
      </c>
      <c r="AG13" s="3">
        <v>15</v>
      </c>
      <c r="AH13" s="1">
        <v>1</v>
      </c>
      <c r="AI13" s="1">
        <f t="shared" si="17"/>
        <v>15</v>
      </c>
      <c r="AJ13" s="1">
        <f t="shared" si="18"/>
        <v>4</v>
      </c>
      <c r="AK13" s="1">
        <f t="shared" si="19"/>
        <v>8</v>
      </c>
      <c r="AL13" s="1">
        <f t="shared" si="20"/>
        <v>8</v>
      </c>
      <c r="AM13" s="1">
        <f t="shared" si="21"/>
        <v>28</v>
      </c>
      <c r="AO13" s="9" t="s">
        <v>34</v>
      </c>
      <c r="AP13" s="1" t="str">
        <v>Kenny Villalobos</v>
      </c>
      <c r="AQ13" s="1">
        <v>283</v>
      </c>
      <c r="AR13" s="3">
        <v>1</v>
      </c>
      <c r="AS13" s="1">
        <f t="shared" si="22"/>
        <v>283</v>
      </c>
      <c r="AT13" s="1">
        <f t="shared" si="23"/>
        <v>3</v>
      </c>
      <c r="AU13" s="1">
        <f t="shared" si="24"/>
        <v>9</v>
      </c>
      <c r="AV13" s="1">
        <f t="shared" si="25"/>
        <v>9</v>
      </c>
      <c r="AW13" s="1">
        <f t="shared" si="26"/>
        <v>39</v>
      </c>
      <c r="AY13" s="9" t="s">
        <v>34</v>
      </c>
      <c r="AZ13" s="1" t="str">
        <v>Ryan Shough</v>
      </c>
      <c r="BA13" s="1">
        <f t="shared" si="27"/>
        <v>275</v>
      </c>
      <c r="BB13" s="3">
        <v>0</v>
      </c>
      <c r="BC13">
        <f t="shared" si="28"/>
        <v>0</v>
      </c>
      <c r="BD13" s="1">
        <f t="shared" si="29"/>
        <v>9</v>
      </c>
      <c r="BE13" s="1">
        <f t="shared" si="30"/>
        <v>3</v>
      </c>
      <c r="BF13" s="1">
        <f t="shared" si="31"/>
        <v>2</v>
      </c>
      <c r="BG13" s="1">
        <f t="shared" si="32"/>
        <v>40</v>
      </c>
      <c r="BL13" s="1" t="e">
        <f t="shared" si="41"/>
        <v>#DIV/0!</v>
      </c>
      <c r="BM13" s="1" t="e">
        <f t="shared" si="42"/>
        <v>#DIV/0!</v>
      </c>
    </row>
    <row r="14" spans="1:65" s="1" customFormat="1" ht="18.75" customHeight="1" x14ac:dyDescent="0.4">
      <c r="A14" s="8" t="s">
        <v>107</v>
      </c>
      <c r="B14" s="1">
        <f t="shared" si="34"/>
        <v>8</v>
      </c>
      <c r="C14" s="1">
        <f t="shared" si="35"/>
        <v>9</v>
      </c>
      <c r="D14" s="1">
        <f t="shared" si="36"/>
        <v>7</v>
      </c>
      <c r="E14" s="1">
        <f t="shared" si="37"/>
        <v>11</v>
      </c>
      <c r="F14" s="1">
        <f t="shared" si="3"/>
        <v>8.5</v>
      </c>
      <c r="G14" s="21"/>
      <c r="H14" s="1">
        <f t="shared" si="38"/>
        <v>43.5</v>
      </c>
      <c r="I14" s="1">
        <f t="shared" si="5"/>
        <v>3</v>
      </c>
      <c r="J14" s="1">
        <f t="shared" si="39"/>
        <v>0</v>
      </c>
      <c r="K14" s="9" t="s">
        <v>35</v>
      </c>
      <c r="L14" s="1" t="str">
        <f t="shared" si="40"/>
        <v>Andy Hobbs</v>
      </c>
      <c r="M14" s="1">
        <v>4</v>
      </c>
      <c r="N14" s="3">
        <v>36.590000000000003</v>
      </c>
      <c r="O14" s="1">
        <f t="shared" si="7"/>
        <v>0.10931948619841486</v>
      </c>
      <c r="P14" s="1">
        <f t="shared" si="8"/>
        <v>4</v>
      </c>
      <c r="Q14" s="1">
        <f t="shared" si="9"/>
        <v>8</v>
      </c>
      <c r="R14" s="1">
        <f t="shared" si="10"/>
        <v>8</v>
      </c>
      <c r="S14" s="1">
        <f t="shared" si="11"/>
        <v>8</v>
      </c>
      <c r="U14" s="9" t="s">
        <v>35</v>
      </c>
      <c r="V14" s="1" t="str">
        <v>Kenny Villalobos</v>
      </c>
      <c r="W14" s="3">
        <v>5</v>
      </c>
      <c r="X14" s="1">
        <v>19.03</v>
      </c>
      <c r="Y14" s="1">
        <f t="shared" si="12"/>
        <v>0.26274303730951126</v>
      </c>
      <c r="Z14" s="1">
        <f t="shared" si="13"/>
        <v>4</v>
      </c>
      <c r="AA14" s="1">
        <f t="shared" si="14"/>
        <v>8</v>
      </c>
      <c r="AB14" s="1">
        <f t="shared" si="15"/>
        <v>8</v>
      </c>
      <c r="AC14" s="1">
        <f t="shared" si="16"/>
        <v>19</v>
      </c>
      <c r="AE14" s="9" t="s">
        <v>35</v>
      </c>
      <c r="AF14" s="1" t="str">
        <v>Jim McCollum</v>
      </c>
      <c r="AG14" s="3">
        <v>19</v>
      </c>
      <c r="AH14" s="1">
        <v>1</v>
      </c>
      <c r="AI14" s="1">
        <f t="shared" si="17"/>
        <v>19</v>
      </c>
      <c r="AJ14" s="1">
        <f t="shared" si="18"/>
        <v>2</v>
      </c>
      <c r="AK14" s="1">
        <f t="shared" si="19"/>
        <v>10</v>
      </c>
      <c r="AL14" s="1">
        <f t="shared" si="20"/>
        <v>10</v>
      </c>
      <c r="AM14" s="1">
        <f t="shared" si="21"/>
        <v>30</v>
      </c>
      <c r="AO14" s="9" t="s">
        <v>35</v>
      </c>
      <c r="AP14" s="1" t="str">
        <v>Jim McCollum</v>
      </c>
      <c r="AQ14" s="1">
        <v>204</v>
      </c>
      <c r="AR14" s="3">
        <v>1</v>
      </c>
      <c r="AS14" s="1">
        <f t="shared" si="22"/>
        <v>204</v>
      </c>
      <c r="AT14" s="1">
        <f t="shared" si="23"/>
        <v>5</v>
      </c>
      <c r="AU14" s="1">
        <f t="shared" si="24"/>
        <v>7</v>
      </c>
      <c r="AV14" s="1">
        <f t="shared" si="25"/>
        <v>7</v>
      </c>
      <c r="AW14" s="1">
        <f t="shared" si="26"/>
        <v>37</v>
      </c>
      <c r="AY14" s="9" t="s">
        <v>35</v>
      </c>
      <c r="AZ14" s="1" t="str">
        <v>Kenny Villalobos</v>
      </c>
      <c r="BA14" s="1">
        <f t="shared" si="27"/>
        <v>225</v>
      </c>
      <c r="BB14" s="3">
        <v>2</v>
      </c>
      <c r="BC14">
        <f t="shared" si="28"/>
        <v>225.00020000000001</v>
      </c>
      <c r="BD14" s="1">
        <f t="shared" si="29"/>
        <v>2</v>
      </c>
      <c r="BE14" s="1">
        <f t="shared" si="30"/>
        <v>10</v>
      </c>
      <c r="BF14" s="1">
        <f t="shared" si="31"/>
        <v>10</v>
      </c>
      <c r="BG14" s="1">
        <f t="shared" si="32"/>
        <v>49</v>
      </c>
      <c r="BL14" s="1" t="e">
        <f t="shared" si="41"/>
        <v>#DIV/0!</v>
      </c>
      <c r="BM14" s="1" t="e">
        <f t="shared" si="42"/>
        <v>#DIV/0!</v>
      </c>
    </row>
    <row r="15" spans="1:65" x14ac:dyDescent="0.4">
      <c r="K15" s="9"/>
      <c r="U15" s="9"/>
      <c r="AE15" s="9"/>
      <c r="AO15" s="9"/>
      <c r="AY15" s="9"/>
    </row>
    <row r="17" spans="1:53" x14ac:dyDescent="0.4">
      <c r="AZ17" s="1" t="s">
        <v>100</v>
      </c>
      <c r="BA17" s="1">
        <v>145</v>
      </c>
    </row>
    <row r="18" spans="1:53" x14ac:dyDescent="0.4">
      <c r="AZ18" s="1" t="s">
        <v>102</v>
      </c>
      <c r="BA18" s="1">
        <v>145</v>
      </c>
    </row>
    <row r="19" spans="1:53" x14ac:dyDescent="0.4">
      <c r="AZ19" s="1" t="s">
        <v>101</v>
      </c>
      <c r="BA19" s="1">
        <v>145</v>
      </c>
    </row>
    <row r="20" spans="1:53" x14ac:dyDescent="0.4">
      <c r="AZ20" s="1" t="s">
        <v>109</v>
      </c>
      <c r="BA20" s="1">
        <v>170</v>
      </c>
    </row>
    <row r="21" spans="1:53" x14ac:dyDescent="0.4">
      <c r="AZ21" s="1" t="s">
        <v>99</v>
      </c>
      <c r="BA21" s="1">
        <v>170</v>
      </c>
    </row>
    <row r="22" spans="1:53" x14ac:dyDescent="0.4">
      <c r="AZ22" s="1" t="s">
        <v>98</v>
      </c>
      <c r="BA22" s="1">
        <v>200</v>
      </c>
    </row>
    <row r="23" spans="1:53" x14ac:dyDescent="0.4">
      <c r="A23" s="7" t="s">
        <v>98</v>
      </c>
      <c r="B23">
        <v>24</v>
      </c>
      <c r="C23" t="s">
        <v>116</v>
      </c>
      <c r="AZ23" s="1" t="s">
        <v>105</v>
      </c>
      <c r="BA23" s="1">
        <v>250</v>
      </c>
    </row>
    <row r="24" spans="1:53" x14ac:dyDescent="0.4">
      <c r="A24" s="8" t="s">
        <v>99</v>
      </c>
      <c r="B24">
        <v>22</v>
      </c>
      <c r="C24" t="s">
        <v>116</v>
      </c>
      <c r="AZ24" s="1" t="s">
        <v>107</v>
      </c>
      <c r="BA24" s="1">
        <v>225</v>
      </c>
    </row>
    <row r="25" spans="1:53" x14ac:dyDescent="0.4">
      <c r="A25" s="8" t="s">
        <v>100</v>
      </c>
      <c r="B25" t="s">
        <v>117</v>
      </c>
      <c r="C25">
        <v>14</v>
      </c>
      <c r="AZ25" s="1" t="s">
        <v>103</v>
      </c>
      <c r="BA25" s="1">
        <v>275</v>
      </c>
    </row>
    <row r="26" spans="1:53" x14ac:dyDescent="0.4">
      <c r="A26" s="8" t="s">
        <v>101</v>
      </c>
      <c r="B26">
        <v>22</v>
      </c>
      <c r="C26" t="s">
        <v>119</v>
      </c>
      <c r="AZ26" s="1" t="s">
        <v>106</v>
      </c>
      <c r="BA26" s="1">
        <v>225</v>
      </c>
    </row>
    <row r="27" spans="1:53" x14ac:dyDescent="0.4">
      <c r="A27" s="8" t="s">
        <v>102</v>
      </c>
      <c r="B27" t="s">
        <v>120</v>
      </c>
      <c r="C27">
        <v>14</v>
      </c>
      <c r="AZ27" s="1" t="s">
        <v>104</v>
      </c>
      <c r="BA27" s="1">
        <v>225</v>
      </c>
    </row>
    <row r="28" spans="1:53" x14ac:dyDescent="0.4">
      <c r="A28" s="8" t="s">
        <v>103</v>
      </c>
      <c r="B28">
        <v>25</v>
      </c>
      <c r="C28" t="s">
        <v>119</v>
      </c>
    </row>
    <row r="29" spans="1:53" x14ac:dyDescent="0.4">
      <c r="A29" s="8" t="s">
        <v>104</v>
      </c>
      <c r="B29" t="s">
        <v>121</v>
      </c>
      <c r="C29">
        <v>15</v>
      </c>
    </row>
    <row r="30" spans="1:53" x14ac:dyDescent="0.4">
      <c r="A30" s="8" t="s">
        <v>105</v>
      </c>
      <c r="B30">
        <v>23</v>
      </c>
      <c r="C30" t="s">
        <v>119</v>
      </c>
    </row>
    <row r="31" spans="1:53" x14ac:dyDescent="0.4">
      <c r="A31" s="8" t="s">
        <v>109</v>
      </c>
      <c r="B31">
        <v>22</v>
      </c>
      <c r="C31" t="s">
        <v>113</v>
      </c>
    </row>
    <row r="32" spans="1:53" x14ac:dyDescent="0.4">
      <c r="A32" s="8" t="s">
        <v>106</v>
      </c>
      <c r="B32" t="s">
        <v>121</v>
      </c>
      <c r="C32">
        <v>15</v>
      </c>
    </row>
    <row r="33" spans="1:3" x14ac:dyDescent="0.4">
      <c r="A33" s="8" t="s">
        <v>107</v>
      </c>
      <c r="B33">
        <v>24</v>
      </c>
      <c r="C3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BB7D-070D-4FB8-8A44-686BDA69580E}">
  <dimension ref="A1:BM21"/>
  <sheetViews>
    <sheetView topLeftCell="I1" workbookViewId="0">
      <selection activeCell="BD4" sqref="BD4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2.3046875" customWidth="1"/>
    <col min="42" max="42" width="18.69140625" customWidth="1"/>
    <col min="52" max="52" width="18.69140625" customWidth="1"/>
  </cols>
  <sheetData>
    <row r="1" spans="1:65" x14ac:dyDescent="0.4">
      <c r="L1" t="s">
        <v>41</v>
      </c>
      <c r="V1" t="s">
        <v>41</v>
      </c>
      <c r="AF1" t="s">
        <v>41</v>
      </c>
      <c r="AP1" t="s">
        <v>41</v>
      </c>
      <c r="AZ1" t="s">
        <v>41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66</v>
      </c>
      <c r="B4" s="1">
        <f>IFERROR(VLOOKUP($A4,L:R,7,FALSE),0)</f>
        <v>2</v>
      </c>
      <c r="C4" s="1">
        <f>IFERROR(IF(VLOOKUP($A4,V:AB,7,FALSE)&lt;0,0,VLOOKUP($A4,V:AB,7,FALSE)),0)</f>
        <v>2</v>
      </c>
      <c r="D4" s="1">
        <f>IFERROR(IF(VLOOKUP($A4,AF:AL,7,FALSE)&lt;0,0,VLOOKUP($A4,AF:AL,7,FALSE)),0)</f>
        <v>4</v>
      </c>
      <c r="E4" s="1">
        <f>IFERROR(IF(VLOOKUP($A4,AP:AV,7,FALSE)&lt;0,0,VLOOKUP($A4,AP:AV,7,FALSE)),0)</f>
        <v>4</v>
      </c>
      <c r="F4" s="1">
        <f>IFERROR(IF(VLOOKUP($A4,AZ:BF,3,FALSE)=0,0,VLOOKUP($A4,AZ:BF,7,FALSE)),0)</f>
        <v>3</v>
      </c>
      <c r="H4" s="1">
        <f>SUM(B4:G4)</f>
        <v>15</v>
      </c>
      <c r="I4" s="1">
        <f>RANK(H4,H$4:H$7,0)</f>
        <v>2</v>
      </c>
      <c r="K4" s="9" t="s">
        <v>34</v>
      </c>
      <c r="L4" s="1" t="str">
        <f>A4</f>
        <v>Jose Medel</v>
      </c>
      <c r="M4" s="1">
        <v>1</v>
      </c>
      <c r="N4" s="3">
        <v>60</v>
      </c>
      <c r="O4" s="1">
        <f>M4/N4</f>
        <v>1.6666666666666666E-2</v>
      </c>
      <c r="P4" s="1">
        <f>RANK(O4,O$4:O$7,0)</f>
        <v>2</v>
      </c>
      <c r="Q4" s="1">
        <f>IF(ISBLANK(M4),0,4-P4+1)</f>
        <v>3</v>
      </c>
      <c r="R4" s="1">
        <f>IF(Q4=0,0,IF(COUNTIF(Q$4:Q$7,Q4)&gt;1,Q4-((COUNTIF(Q$4:Q$7,Q4)-1)/2),Q4))</f>
        <v>2</v>
      </c>
      <c r="S4" s="1">
        <f>R4</f>
        <v>2</v>
      </c>
      <c r="U4" s="9" t="s">
        <v>34</v>
      </c>
      <c r="V4" s="1" t="str" cm="1">
        <f t="array" ref="V4:V7">_xlfn.SORTBY(L4:L7,S4:S7,1)</f>
        <v>Jose Medel</v>
      </c>
      <c r="W4" s="3">
        <v>5</v>
      </c>
      <c r="X4" s="1">
        <v>36.21</v>
      </c>
      <c r="Y4" s="1">
        <f>W4/X4</f>
        <v>0.13808340237503453</v>
      </c>
      <c r="Z4" s="1">
        <f>RANK(Y4,Y$4:Y$7,0)</f>
        <v>3</v>
      </c>
      <c r="AA4" s="1">
        <f>IF(ISBLANK(W4),0,4-Z4+1)</f>
        <v>2</v>
      </c>
      <c r="AB4" s="1">
        <f>IF(COUNTIF(AA$4:AA$7,AA4)&gt;1,AA4-((COUNTIF(AA$4:AA$7,AA4)-1)/2),AA4)</f>
        <v>2</v>
      </c>
      <c r="AC4" s="1">
        <f>(VLOOKUP(V4,L$3:T$7,8,FALSE)+AB4)</f>
        <v>4</v>
      </c>
      <c r="AE4" s="9" t="s">
        <v>34</v>
      </c>
      <c r="AF4" s="1" t="str" cm="1">
        <f t="array" ref="AF4:AF7">_xlfn.SORTBY(V4:V7,AC4:AC7,1)</f>
        <v>Jon Fariss</v>
      </c>
      <c r="AG4" s="3">
        <v>5</v>
      </c>
      <c r="AH4" s="1">
        <v>1</v>
      </c>
      <c r="AI4" s="1">
        <f t="shared" ref="AI4:AI7" si="0">AG4/AH4</f>
        <v>5</v>
      </c>
      <c r="AJ4" s="1">
        <f>RANK(AI4,AI$4:AI$7,0)</f>
        <v>4</v>
      </c>
      <c r="AK4" s="1">
        <f>IF(ISBLANK(AG4),0,4-AJ4+1)</f>
        <v>1</v>
      </c>
      <c r="AL4" s="1">
        <f>IF(COUNTIF(AK$4:AK$7,AK4)&gt;1,AK4-((COUNTIF(AK$4:AK$7,AK4)-1)/2),AK4)</f>
        <v>1</v>
      </c>
      <c r="AM4" s="1">
        <f>(VLOOKUP(AF4,V$3:AD$7,8,FALSE)+AL4)</f>
        <v>4</v>
      </c>
      <c r="AO4" s="9" t="s">
        <v>34</v>
      </c>
      <c r="AP4" s="1" t="str" cm="1">
        <f t="array" ref="AP4:AP7">_xlfn.SORTBY(AF4:AF7,AM4:AM7,1)</f>
        <v>Jon Fariss</v>
      </c>
      <c r="AQ4" s="1">
        <v>169</v>
      </c>
      <c r="AR4" s="3">
        <v>1</v>
      </c>
      <c r="AS4" s="1">
        <f t="shared" ref="AS4:AS7" si="1">AQ4/AR4</f>
        <v>169</v>
      </c>
      <c r="AT4" s="1">
        <f>RANK(AS4,AS$4:AS$7,0)</f>
        <v>4</v>
      </c>
      <c r="AU4" s="1">
        <f>IF(ISBLANK(AQ4),0,4-AT4+1)</f>
        <v>1</v>
      </c>
      <c r="AV4" s="1">
        <f t="shared" ref="AV4:AV6" si="2">IF(COUNTIF(AU$4:AU$7,AU4)&gt;1,AU4-((COUNTIF(AU$4:AU$7,AU4)-1)/2),AU4)</f>
        <v>1</v>
      </c>
      <c r="AW4" s="1">
        <f>(VLOOKUP(AP4,AF$3:AN$7,8,FALSE)+AV4)</f>
        <v>5</v>
      </c>
      <c r="AY4" s="9" t="s">
        <v>34</v>
      </c>
      <c r="AZ4" s="1" t="str" cm="1">
        <f t="array" ref="AZ4:AZ7">_xlfn.SORTBY(AP4:AP7,AW4:AW7,1)</f>
        <v>Jon Fariss</v>
      </c>
      <c r="BA4" s="1">
        <f>VLOOKUP(AP4,AP$11:AQ$14,2,FALSE)</f>
        <v>170</v>
      </c>
      <c r="BB4" s="3">
        <v>1</v>
      </c>
      <c r="BC4">
        <f>IF(ISBLANK(BB4),NA(),IF(BB4=0,0,BA4+(BB4*0.0001)))</f>
        <v>170.0001</v>
      </c>
      <c r="BD4" s="1">
        <f>RANK(BC4,BC$4:BC$7,0)</f>
        <v>3</v>
      </c>
      <c r="BE4" s="1">
        <f>IF(ISBLANK(BA4),0,4-BD4+1)</f>
        <v>2</v>
      </c>
      <c r="BF4" s="1">
        <f>IF(COUNTIF(BE$4:BE$7,BE4)&gt;1,BE4-((COUNTIF(BE$4:BE$7,BE4)-1)/2),BE4)</f>
        <v>1.5</v>
      </c>
      <c r="BG4" s="1">
        <f>(VLOOKUP(AZ4,AP$3:AX$7,8,FALSE)+BF4)</f>
        <v>6.5</v>
      </c>
      <c r="BL4" s="1" t="e">
        <f>BJ4/BK4</f>
        <v>#DIV/0!</v>
      </c>
      <c r="BM4" s="1" t="e">
        <f>RANK(BL4,BL$4:BL$7,1)</f>
        <v>#DIV/0!</v>
      </c>
    </row>
    <row r="5" spans="1:65" s="1" customFormat="1" ht="18.75" customHeight="1" x14ac:dyDescent="0.4">
      <c r="A5" s="8" t="s">
        <v>67</v>
      </c>
      <c r="B5" s="1">
        <f>IFERROR(VLOOKUP($A5,L:R,7,FALSE),0)</f>
        <v>2</v>
      </c>
      <c r="C5" s="1">
        <f>IFERROR(IF(VLOOKUP($A5,V:AB,7,FALSE)&lt;0,0,VLOOKUP($A5,V:AB,7,FALSE)),0)</f>
        <v>1</v>
      </c>
      <c r="D5" s="1">
        <f>IFERROR(IF(VLOOKUP($A5,AF:AL,7,FALSE)&lt;0,0,VLOOKUP($A5,AF:AL,7,FALSE)),0)</f>
        <v>1</v>
      </c>
      <c r="E5" s="1">
        <f t="shared" ref="E5:E7" si="3">IFERROR(IF(VLOOKUP($A5,AP:AV,7,FALSE)&lt;0,0,VLOOKUP($A5,AP:AV,7,FALSE)),0)</f>
        <v>1</v>
      </c>
      <c r="F5" s="1">
        <f t="shared" ref="F5:F7" si="4">IFERROR(IF(VLOOKUP($A5,AZ:BF,3,FALSE)=0,0,VLOOKUP($A5,AZ:BF,7,FALSE)),0)</f>
        <v>1.5</v>
      </c>
      <c r="G5" s="21"/>
      <c r="H5" s="1">
        <f t="shared" ref="H5:H7" si="5">SUM(B5:G5)</f>
        <v>6.5</v>
      </c>
      <c r="I5" s="1">
        <f t="shared" ref="I5:I7" si="6">RANK(H5,H$4:H$7,0)</f>
        <v>4</v>
      </c>
      <c r="K5" s="9" t="s">
        <v>35</v>
      </c>
      <c r="L5" s="1" t="str">
        <f t="shared" ref="L5:L7" si="7">A5</f>
        <v>Jon Fariss</v>
      </c>
      <c r="M5" s="1">
        <v>1</v>
      </c>
      <c r="N5" s="3">
        <v>60</v>
      </c>
      <c r="O5" s="1">
        <f t="shared" ref="O5:O7" si="8">M5/N5</f>
        <v>1.6666666666666666E-2</v>
      </c>
      <c r="P5" s="1">
        <f>RANK(O5,O$4:O$7,0)</f>
        <v>2</v>
      </c>
      <c r="Q5" s="1">
        <f t="shared" ref="Q5:Q7" si="9">IF(ISBLANK(M5),0,4-P5+1)</f>
        <v>3</v>
      </c>
      <c r="R5" s="1">
        <f>IF(Q5=0,0,IF(COUNTIF(Q$4:Q$7,Q5)&gt;1,Q5-((COUNTIF(Q$4:Q$7,Q5)-1)/2),Q5))</f>
        <v>2</v>
      </c>
      <c r="S5" s="1">
        <f t="shared" ref="S5:S7" si="10">R5</f>
        <v>2</v>
      </c>
      <c r="U5" s="9" t="s">
        <v>35</v>
      </c>
      <c r="V5" s="1" t="str">
        <v>Jon Fariss</v>
      </c>
      <c r="W5" s="3">
        <v>1</v>
      </c>
      <c r="X5" s="1">
        <v>60</v>
      </c>
      <c r="Y5" s="1">
        <f t="shared" ref="Y5:Y7" si="11">W5/X5</f>
        <v>1.6666666666666666E-2</v>
      </c>
      <c r="Z5" s="1">
        <f t="shared" ref="Z5:Z7" si="12">RANK(Y5,Y$4:Y$7,0)</f>
        <v>4</v>
      </c>
      <c r="AA5" s="1">
        <f t="shared" ref="AA5:AA7" si="13">IF(ISBLANK(W5),0,4-Z5+1)</f>
        <v>1</v>
      </c>
      <c r="AB5" s="1">
        <f>IF(COUNTIF(AA$4:AA$7,AA5)&gt;1,AA5-((COUNTIF(AA$4:AA$7,AA5)-1)/2),AA5)</f>
        <v>1</v>
      </c>
      <c r="AC5" s="1">
        <f>(VLOOKUP(V5,L$3:T$7,8,FALSE)+AB5)</f>
        <v>3</v>
      </c>
      <c r="AE5" s="9" t="s">
        <v>35</v>
      </c>
      <c r="AF5" s="1" t="str">
        <v>Jose Medel</v>
      </c>
      <c r="AG5" s="3">
        <v>14</v>
      </c>
      <c r="AH5" s="1">
        <v>1</v>
      </c>
      <c r="AI5" s="1">
        <f t="shared" si="0"/>
        <v>14</v>
      </c>
      <c r="AJ5" s="1">
        <f t="shared" ref="AJ5:AJ7" si="14">RANK(AI5,AI$4:AI$7,0)</f>
        <v>1</v>
      </c>
      <c r="AK5" s="1">
        <f t="shared" ref="AK5:AK7" si="15">IF(ISBLANK(AG5),0,4-AJ5+1)</f>
        <v>4</v>
      </c>
      <c r="AL5" s="1">
        <f t="shared" ref="AL5:AL7" si="16">IF(COUNTIF(AK$4:AK$7,AK5)&gt;1,AK5-((COUNTIF(AK$4:AK$7,AK5)-1)/2),AK5)</f>
        <v>4</v>
      </c>
      <c r="AM5" s="1">
        <f t="shared" ref="AM5:AM7" si="17">(VLOOKUP(AF5,V$3:AD$7,8,FALSE)+AL5)</f>
        <v>8</v>
      </c>
      <c r="AO5" s="9" t="s">
        <v>35</v>
      </c>
      <c r="AP5" s="1" t="str">
        <v>Jose Medel</v>
      </c>
      <c r="AQ5" s="1">
        <v>240</v>
      </c>
      <c r="AR5" s="3">
        <v>1</v>
      </c>
      <c r="AS5" s="1">
        <f t="shared" si="1"/>
        <v>240</v>
      </c>
      <c r="AT5" s="1">
        <f t="shared" ref="AT5:AT7" si="18">RANK(AS5,AS$4:AS$7,0)</f>
        <v>1</v>
      </c>
      <c r="AU5" s="1">
        <f t="shared" ref="AU5:AU7" si="19">IF(ISBLANK(AQ5),0,4-AT5+1)</f>
        <v>4</v>
      </c>
      <c r="AV5" s="1">
        <f t="shared" si="2"/>
        <v>4</v>
      </c>
      <c r="AW5" s="1">
        <f t="shared" ref="AW5:AW7" si="20">(VLOOKUP(AP5,AF$3:AN$7,8,FALSE)+AV5)</f>
        <v>12</v>
      </c>
      <c r="AY5" s="9" t="s">
        <v>35</v>
      </c>
      <c r="AZ5" s="1" t="str">
        <v>Manuel Ortega</v>
      </c>
      <c r="BA5" s="1">
        <f t="shared" ref="BA5:BA7" si="21">VLOOKUP(AP5,AP$11:AQ$14,2,FALSE)</f>
        <v>170</v>
      </c>
      <c r="BB5" s="3">
        <v>1</v>
      </c>
      <c r="BC5">
        <f t="shared" ref="BC5:BC7" si="22">IF(ISBLANK(BB5),NA(),IF(BB5=0,0,BA5+(BB5*0.0001)))</f>
        <v>170.0001</v>
      </c>
      <c r="BD5" s="1">
        <f t="shared" ref="BD5:BD7" si="23">RANK(BC5,BC$4:BC$7,0)</f>
        <v>3</v>
      </c>
      <c r="BE5" s="1">
        <f t="shared" ref="BE5:BE7" si="24">IF(ISBLANK(BA5),0,4-BD5+1)</f>
        <v>2</v>
      </c>
      <c r="BF5" s="1">
        <f t="shared" ref="BF5:BF7" si="25">IF(COUNTIF(BE$4:BE$7,BE5)&gt;1,BE5-((COUNTIF(BE$4:BE$7,BE5)-1)/2),BE5)</f>
        <v>1.5</v>
      </c>
      <c r="BG5" s="1">
        <f t="shared" ref="BG5:BG7" si="26">(VLOOKUP(AZ5,AP$3:AX$7,8,FALSE)+BF5)</f>
        <v>12.5</v>
      </c>
      <c r="BL5" s="1" t="e">
        <f t="shared" ref="BL5:BL7" si="27">BJ5/BK5</f>
        <v>#DIV/0!</v>
      </c>
      <c r="BM5" s="1" t="e">
        <f>RANK(BL5,BL$4:BL$7,1)</f>
        <v>#DIV/0!</v>
      </c>
    </row>
    <row r="6" spans="1:65" s="1" customFormat="1" ht="18.75" customHeight="1" x14ac:dyDescent="0.4">
      <c r="A6" s="8" t="s">
        <v>68</v>
      </c>
      <c r="B6" s="1">
        <f>IFERROR(VLOOKUP($A6,L:R,7,FALSE),0)</f>
        <v>4</v>
      </c>
      <c r="C6" s="1">
        <f>IFERROR(IF(VLOOKUP($A6,V:AB,7,FALSE)&lt;0,0,VLOOKUP($A6,V:AB,7,FALSE)),0)</f>
        <v>3</v>
      </c>
      <c r="D6" s="1">
        <f>IFERROR(IF(VLOOKUP($A6,AF:AL,7,FALSE)&lt;0,0,VLOOKUP($A6,AF:AL,7,FALSE)),0)</f>
        <v>3</v>
      </c>
      <c r="E6" s="1">
        <f t="shared" si="3"/>
        <v>2</v>
      </c>
      <c r="F6" s="1">
        <f t="shared" si="4"/>
        <v>4</v>
      </c>
      <c r="H6" s="1">
        <f t="shared" si="5"/>
        <v>16</v>
      </c>
      <c r="I6" s="1">
        <f t="shared" si="6"/>
        <v>1</v>
      </c>
      <c r="K6" s="9" t="s">
        <v>34</v>
      </c>
      <c r="L6" s="1" t="str">
        <f t="shared" si="7"/>
        <v>Juvie Gonzalez</v>
      </c>
      <c r="M6" s="1">
        <v>2</v>
      </c>
      <c r="N6" s="3">
        <v>60</v>
      </c>
      <c r="O6" s="1">
        <f t="shared" si="8"/>
        <v>3.3333333333333333E-2</v>
      </c>
      <c r="P6" s="1">
        <f>RANK(O6,O$4:O$7,0)</f>
        <v>1</v>
      </c>
      <c r="Q6" s="1">
        <f t="shared" si="9"/>
        <v>4</v>
      </c>
      <c r="R6" s="1">
        <f>IF(Q6=0,0,IF(COUNTIF(Q$4:Q$7,Q6)&gt;1,Q6-((COUNTIF(Q$4:Q$7,Q6)-1)/2),Q6))</f>
        <v>4</v>
      </c>
      <c r="S6" s="1">
        <f t="shared" si="10"/>
        <v>4</v>
      </c>
      <c r="U6" s="9" t="s">
        <v>34</v>
      </c>
      <c r="V6" s="1" t="str">
        <v>Manuel Ortega</v>
      </c>
      <c r="W6" s="3">
        <v>5</v>
      </c>
      <c r="X6" s="1">
        <v>15.63</v>
      </c>
      <c r="Y6" s="1">
        <f t="shared" si="11"/>
        <v>0.31989763275751759</v>
      </c>
      <c r="Z6" s="1">
        <f t="shared" si="12"/>
        <v>1</v>
      </c>
      <c r="AA6" s="1">
        <f t="shared" si="13"/>
        <v>4</v>
      </c>
      <c r="AB6" s="1">
        <f>IF(COUNTIF(AA$4:AA$7,AA6)&gt;1,AA6-((COUNTIF(AA$4:AA$7,AA6)-1)/2),AA6)</f>
        <v>4</v>
      </c>
      <c r="AC6" s="1">
        <f>(VLOOKUP(V6,L$3:T$7,8,FALSE)+AB6)</f>
        <v>6</v>
      </c>
      <c r="AE6" s="9" t="s">
        <v>34</v>
      </c>
      <c r="AF6" s="1" t="str">
        <v>Manuel Ortega</v>
      </c>
      <c r="AG6" s="3">
        <v>6</v>
      </c>
      <c r="AH6" s="1">
        <v>1</v>
      </c>
      <c r="AI6" s="1">
        <f t="shared" si="0"/>
        <v>6</v>
      </c>
      <c r="AJ6" s="1">
        <f t="shared" si="14"/>
        <v>3</v>
      </c>
      <c r="AK6" s="1">
        <f t="shared" si="15"/>
        <v>2</v>
      </c>
      <c r="AL6" s="1">
        <f t="shared" si="16"/>
        <v>2</v>
      </c>
      <c r="AM6" s="1">
        <f t="shared" si="17"/>
        <v>8</v>
      </c>
      <c r="AO6" s="9" t="s">
        <v>34</v>
      </c>
      <c r="AP6" s="1" t="str">
        <v>Manuel Ortega</v>
      </c>
      <c r="AQ6" s="1">
        <v>184</v>
      </c>
      <c r="AR6" s="3">
        <v>1</v>
      </c>
      <c r="AS6" s="1">
        <f t="shared" si="1"/>
        <v>184</v>
      </c>
      <c r="AT6" s="1">
        <f t="shared" si="18"/>
        <v>2</v>
      </c>
      <c r="AU6" s="1">
        <f t="shared" si="19"/>
        <v>3</v>
      </c>
      <c r="AV6" s="1">
        <f t="shared" si="2"/>
        <v>3</v>
      </c>
      <c r="AW6" s="1">
        <f t="shared" si="20"/>
        <v>11</v>
      </c>
      <c r="AY6" s="9" t="s">
        <v>34</v>
      </c>
      <c r="AZ6" s="1" t="str">
        <v>Jose Medel</v>
      </c>
      <c r="BA6" s="1">
        <f t="shared" si="21"/>
        <v>170</v>
      </c>
      <c r="BB6" s="3">
        <v>2</v>
      </c>
      <c r="BC6">
        <f t="shared" si="22"/>
        <v>170.00020000000001</v>
      </c>
      <c r="BD6" s="1">
        <f t="shared" si="23"/>
        <v>2</v>
      </c>
      <c r="BE6" s="1">
        <f t="shared" si="24"/>
        <v>3</v>
      </c>
      <c r="BF6" s="1">
        <f t="shared" si="25"/>
        <v>3</v>
      </c>
      <c r="BG6" s="1">
        <f t="shared" si="26"/>
        <v>15</v>
      </c>
      <c r="BL6" s="1" t="e">
        <f t="shared" si="27"/>
        <v>#DIV/0!</v>
      </c>
      <c r="BM6" s="1" t="e">
        <f>RANK(BL6,BL$4:BL$7,1)</f>
        <v>#DIV/0!</v>
      </c>
    </row>
    <row r="7" spans="1:65" s="1" customFormat="1" ht="18.75" customHeight="1" x14ac:dyDescent="0.4">
      <c r="A7" s="8" t="s">
        <v>69</v>
      </c>
      <c r="B7" s="1">
        <f>IFERROR(VLOOKUP($A7,L:R,7,FALSE),0)</f>
        <v>2</v>
      </c>
      <c r="C7" s="1">
        <f>IFERROR(IF(VLOOKUP($A7,V:AB,7,FALSE)&lt;0,0,VLOOKUP($A7,V:AB,7,FALSE)),0)</f>
        <v>4</v>
      </c>
      <c r="D7" s="1">
        <f>IFERROR(IF(VLOOKUP($A7,AF:AL,7,FALSE)&lt;0,0,VLOOKUP($A7,AF:AL,7,FALSE)),0)</f>
        <v>2</v>
      </c>
      <c r="E7" s="1">
        <f t="shared" si="3"/>
        <v>3</v>
      </c>
      <c r="F7" s="1">
        <f t="shared" si="4"/>
        <v>1.5</v>
      </c>
      <c r="G7" s="21"/>
      <c r="H7" s="1">
        <f t="shared" si="5"/>
        <v>12.5</v>
      </c>
      <c r="I7" s="1">
        <f t="shared" si="6"/>
        <v>3</v>
      </c>
      <c r="J7" s="1">
        <f>IFERROR(VLOOKUP($A7,T:Z,7,FALSE),0)</f>
        <v>0</v>
      </c>
      <c r="K7" s="9" t="s">
        <v>35</v>
      </c>
      <c r="L7" s="1" t="str">
        <f t="shared" si="7"/>
        <v>Manuel Ortega</v>
      </c>
      <c r="M7" s="1">
        <v>1</v>
      </c>
      <c r="N7" s="3">
        <v>60</v>
      </c>
      <c r="O7" s="1">
        <f t="shared" si="8"/>
        <v>1.6666666666666666E-2</v>
      </c>
      <c r="P7" s="1">
        <f>RANK(O7,O$4:O$7,0)</f>
        <v>2</v>
      </c>
      <c r="Q7" s="1">
        <f t="shared" si="9"/>
        <v>3</v>
      </c>
      <c r="R7" s="1">
        <f>IF(Q7=0,0,IF(COUNTIF(Q$4:Q$7,Q7)&gt;1,Q7-((COUNTIF(Q$4:Q$7,Q7)-1)/2),Q7))</f>
        <v>2</v>
      </c>
      <c r="S7" s="1">
        <f t="shared" si="10"/>
        <v>2</v>
      </c>
      <c r="U7" s="9" t="s">
        <v>35</v>
      </c>
      <c r="V7" s="1" t="str">
        <v>Juvie Gonzalez</v>
      </c>
      <c r="W7" s="3">
        <v>5</v>
      </c>
      <c r="X7" s="1">
        <v>33.159999999999997</v>
      </c>
      <c r="Y7" s="1">
        <f t="shared" si="11"/>
        <v>0.15078407720144754</v>
      </c>
      <c r="Z7" s="1">
        <f t="shared" si="12"/>
        <v>2</v>
      </c>
      <c r="AA7" s="1">
        <f t="shared" si="13"/>
        <v>3</v>
      </c>
      <c r="AB7" s="1">
        <f>IF(COUNTIF(AA$4:AA$7,AA7)&gt;1,AA7-((COUNTIF(AA$4:AA$7,AA7)-1)/2),AA7)</f>
        <v>3</v>
      </c>
      <c r="AC7" s="1">
        <f>(VLOOKUP(V7,L$3:T$7,8,FALSE)+AB7)</f>
        <v>7</v>
      </c>
      <c r="AE7" s="9" t="s">
        <v>35</v>
      </c>
      <c r="AF7" s="1" t="str">
        <v>Juvie Gonzalez</v>
      </c>
      <c r="AG7" s="3">
        <v>11</v>
      </c>
      <c r="AH7" s="1">
        <v>1</v>
      </c>
      <c r="AI7" s="1">
        <f t="shared" si="0"/>
        <v>11</v>
      </c>
      <c r="AJ7" s="1">
        <f t="shared" si="14"/>
        <v>2</v>
      </c>
      <c r="AK7" s="1">
        <f t="shared" si="15"/>
        <v>3</v>
      </c>
      <c r="AL7" s="1">
        <f t="shared" si="16"/>
        <v>3</v>
      </c>
      <c r="AM7" s="1">
        <f t="shared" si="17"/>
        <v>10</v>
      </c>
      <c r="AO7" s="9" t="s">
        <v>35</v>
      </c>
      <c r="AP7" s="1" t="str">
        <v>Juvie Gonzalez</v>
      </c>
      <c r="AQ7" s="1">
        <v>177</v>
      </c>
      <c r="AR7" s="3">
        <v>1</v>
      </c>
      <c r="AS7" s="1">
        <f t="shared" si="1"/>
        <v>177</v>
      </c>
      <c r="AT7" s="1">
        <f t="shared" si="18"/>
        <v>3</v>
      </c>
      <c r="AU7" s="1">
        <f t="shared" si="19"/>
        <v>2</v>
      </c>
      <c r="AV7" s="1">
        <f>IF(COUNTIF(AU$4:AU$7,AU7)&gt;1,AU7-((COUNTIF(AU$4:AU$7,AU7)-1)/2),AU7)</f>
        <v>2</v>
      </c>
      <c r="AW7" s="1">
        <f t="shared" si="20"/>
        <v>12</v>
      </c>
      <c r="AY7" s="9" t="s">
        <v>35</v>
      </c>
      <c r="AZ7" s="1" t="str">
        <v>Juvie Gonzalez</v>
      </c>
      <c r="BA7" s="1">
        <f t="shared" si="21"/>
        <v>170</v>
      </c>
      <c r="BB7" s="3">
        <v>4</v>
      </c>
      <c r="BC7">
        <f t="shared" si="22"/>
        <v>170.00040000000001</v>
      </c>
      <c r="BD7" s="1">
        <f t="shared" si="23"/>
        <v>1</v>
      </c>
      <c r="BE7" s="1">
        <f t="shared" si="24"/>
        <v>4</v>
      </c>
      <c r="BF7" s="1">
        <f t="shared" si="25"/>
        <v>4</v>
      </c>
      <c r="BG7" s="1">
        <f t="shared" si="26"/>
        <v>16</v>
      </c>
      <c r="BL7" s="1" t="e">
        <f t="shared" si="27"/>
        <v>#DIV/0!</v>
      </c>
      <c r="BM7" s="1" t="e">
        <f>RANK(BL7,BL$4:BL$7,1)</f>
        <v>#DIV/0!</v>
      </c>
    </row>
    <row r="8" spans="1:65" x14ac:dyDescent="0.4">
      <c r="K8" s="9"/>
      <c r="U8" s="9"/>
      <c r="AE8" s="9"/>
      <c r="AO8" s="9"/>
      <c r="AY8" s="9"/>
    </row>
    <row r="9" spans="1:65" x14ac:dyDescent="0.4">
      <c r="K9" s="9"/>
      <c r="U9" s="9"/>
      <c r="AE9" s="9"/>
      <c r="AO9" s="9"/>
      <c r="AY9" s="9"/>
    </row>
    <row r="10" spans="1:65" x14ac:dyDescent="0.4">
      <c r="K10" s="9"/>
      <c r="U10" s="9"/>
      <c r="AE10" s="9"/>
      <c r="AO10" s="9"/>
      <c r="AY10" s="9"/>
    </row>
    <row r="11" spans="1:65" x14ac:dyDescent="0.4">
      <c r="K11" s="9"/>
      <c r="M11" s="4"/>
      <c r="U11" s="9"/>
      <c r="AE11" s="9"/>
      <c r="AO11" s="9"/>
      <c r="AP11" s="1" t="s">
        <v>67</v>
      </c>
      <c r="AQ11">
        <v>170</v>
      </c>
      <c r="AY11" s="9"/>
    </row>
    <row r="12" spans="1:65" x14ac:dyDescent="0.4">
      <c r="K12" s="9"/>
      <c r="U12" s="9"/>
      <c r="AE12" s="9"/>
      <c r="AO12" s="9"/>
      <c r="AP12" s="1" t="s">
        <v>66</v>
      </c>
      <c r="AQ12">
        <v>170</v>
      </c>
      <c r="AY12" s="9"/>
    </row>
    <row r="13" spans="1:65" x14ac:dyDescent="0.4">
      <c r="K13" s="9"/>
      <c r="U13" s="9"/>
      <c r="AE13" s="9"/>
      <c r="AO13" s="9"/>
      <c r="AP13" s="1" t="s">
        <v>69</v>
      </c>
      <c r="AQ13">
        <v>170</v>
      </c>
      <c r="AY13" s="9"/>
    </row>
    <row r="14" spans="1:65" x14ac:dyDescent="0.4">
      <c r="K14" s="9"/>
      <c r="U14" s="9"/>
      <c r="AE14" s="9"/>
      <c r="AO14" s="9"/>
      <c r="AP14" s="1" t="s">
        <v>68</v>
      </c>
      <c r="AQ14">
        <v>170</v>
      </c>
      <c r="AY14" s="9"/>
    </row>
    <row r="15" spans="1:65" x14ac:dyDescent="0.4">
      <c r="K15" s="9"/>
      <c r="U15" s="9"/>
      <c r="AE15" s="9"/>
      <c r="AO15" s="9"/>
      <c r="AY15" s="9"/>
    </row>
    <row r="18" spans="1:3" x14ac:dyDescent="0.4">
      <c r="A18" s="7" t="s">
        <v>66</v>
      </c>
      <c r="B18">
        <v>20</v>
      </c>
      <c r="C18" t="s">
        <v>113</v>
      </c>
    </row>
    <row r="19" spans="1:3" x14ac:dyDescent="0.4">
      <c r="A19" s="8" t="s">
        <v>67</v>
      </c>
      <c r="B19" t="s">
        <v>114</v>
      </c>
      <c r="C19" t="s">
        <v>113</v>
      </c>
    </row>
    <row r="20" spans="1:3" x14ac:dyDescent="0.4">
      <c r="A20" s="8" t="s">
        <v>68</v>
      </c>
      <c r="B20">
        <v>22</v>
      </c>
      <c r="C20" t="s">
        <v>116</v>
      </c>
    </row>
    <row r="21" spans="1:3" x14ac:dyDescent="0.4">
      <c r="A21" s="8" t="s">
        <v>69</v>
      </c>
      <c r="B21" t="s">
        <v>117</v>
      </c>
      <c r="C21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99B6-87B0-448A-B3D0-99FD1487337C}">
  <dimension ref="A1:BM25"/>
  <sheetViews>
    <sheetView topLeftCell="G2" workbookViewId="0">
      <selection activeCell="AP7" sqref="AP7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2.3046875" customWidth="1"/>
    <col min="42" max="42" width="18.69140625" customWidth="1"/>
    <col min="52" max="52" width="18.69140625" customWidth="1"/>
  </cols>
  <sheetData>
    <row r="1" spans="1:65" x14ac:dyDescent="0.4">
      <c r="L1" t="s">
        <v>42</v>
      </c>
      <c r="V1" t="s">
        <v>42</v>
      </c>
      <c r="AF1" t="s">
        <v>42</v>
      </c>
      <c r="AP1" t="s">
        <v>42</v>
      </c>
      <c r="AZ1" t="s">
        <v>42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70</v>
      </c>
      <c r="B4" s="1">
        <f>IFERROR(VLOOKUP($A4,L:R,7,FALSE),0)</f>
        <v>2.5</v>
      </c>
      <c r="C4" s="1">
        <f>IFERROR(IF(VLOOKUP($A4,V:AB,7,FALSE)&lt;0,0,VLOOKUP($A4,V:AB,7,FALSE)),0)</f>
        <v>3</v>
      </c>
      <c r="D4" s="1">
        <f>IFERROR(IF(VLOOKUP($A4,AF:AL,7,FALSE)&lt;0,0,VLOOKUP($A4,AF:AL,7,FALSE)),0)</f>
        <v>1</v>
      </c>
      <c r="E4" s="1">
        <f>IFERROR(IF(VLOOKUP($A4,AP:AV,7,FALSE)&lt;0,0,VLOOKUP($A4,AP:AV,7,FALSE)),0)</f>
        <v>2</v>
      </c>
      <c r="F4" s="1">
        <f>IFERROR(IF(VLOOKUP($A4,AZ:BF,3,FALSE)=0,0,VLOOKUP($A4,AZ:BF,7,FALSE)),0)</f>
        <v>0</v>
      </c>
      <c r="H4" s="1">
        <f>SUM(B4:G4)</f>
        <v>8.5</v>
      </c>
      <c r="I4" s="1">
        <f>RANK(H4,H$4:H$10,0)</f>
        <v>7</v>
      </c>
      <c r="K4" s="9" t="s">
        <v>34</v>
      </c>
      <c r="L4" s="1" t="str">
        <f>A4</f>
        <v>Derick Gonzalez</v>
      </c>
      <c r="M4" s="1">
        <v>1</v>
      </c>
      <c r="N4" s="3">
        <v>60</v>
      </c>
      <c r="O4" s="1">
        <f>M4/N4</f>
        <v>1.6666666666666666E-2</v>
      </c>
      <c r="P4" s="1">
        <f>RANK(O4,O$4:O$10,0)</f>
        <v>4</v>
      </c>
      <c r="Q4" s="1">
        <f>IF(ISBLANK(M4),0,7-P4+1)</f>
        <v>4</v>
      </c>
      <c r="R4" s="1">
        <f>IF(Q4=0,0,IF(COUNTIF(Q$4:Q$10,Q4)&gt;1,Q4-((COUNTIF(Q$4:Q$10,Q4)-1)/2),Q4))</f>
        <v>2.5</v>
      </c>
      <c r="S4" s="1">
        <f>R4</f>
        <v>2.5</v>
      </c>
      <c r="U4" s="9" t="s">
        <v>34</v>
      </c>
      <c r="V4" s="1" t="str" cm="1">
        <f t="array" ref="V4:V10">_xlfn.SORTBY(L4:L10,S4:S10,1)</f>
        <v>Derick Gonzalez</v>
      </c>
      <c r="W4" s="3">
        <v>1</v>
      </c>
      <c r="X4" s="1">
        <v>60</v>
      </c>
      <c r="Y4" s="1">
        <f>W4/X4</f>
        <v>1.6666666666666666E-2</v>
      </c>
      <c r="Z4" s="1">
        <f>RANK(Y4,Y$4:Y$10,0)</f>
        <v>4</v>
      </c>
      <c r="AA4" s="1">
        <f>IF(ISBLANK(W4),0,7-Z4+1)</f>
        <v>4</v>
      </c>
      <c r="AB4" s="1">
        <f>IF(COUNTIF(AA$4:AA$10,AA4)&gt;1,AA4-((COUNTIF(AA$4:AA$10,AA4)-1)/2),AA4)</f>
        <v>3</v>
      </c>
      <c r="AC4" s="1">
        <f>(VLOOKUP(V4,L$3:T$10,8,FALSE)+AB4)</f>
        <v>5.5</v>
      </c>
      <c r="AE4" s="9" t="s">
        <v>34</v>
      </c>
      <c r="AF4" s="1" t="str" cm="1">
        <f t="array" ref="AF4:AF10">_xlfn.SORTBY(V4:V10,AC4:AC10,1)</f>
        <v>Robert Legarreta</v>
      </c>
      <c r="AG4" s="3">
        <v>7</v>
      </c>
      <c r="AH4" s="1">
        <v>1</v>
      </c>
      <c r="AI4" s="1">
        <f t="shared" ref="AI4:AI6" si="0">AG4/AH4</f>
        <v>7</v>
      </c>
      <c r="AJ4" s="1">
        <f>RANK(AI4,AI$4:AI$10,0)</f>
        <v>4</v>
      </c>
      <c r="AK4" s="1">
        <f>IF(ISBLANK(AG4),0,7-AJ4+1)</f>
        <v>4</v>
      </c>
      <c r="AL4" s="1">
        <f>IF(COUNTIF(AK$4:AK$10,AK4)&gt;1,AK4-((COUNTIF(AK$4:AK$10,AK4)-1)/2),AK4)</f>
        <v>3</v>
      </c>
      <c r="AM4" s="1">
        <f>(VLOOKUP(AF4,V$3:AD$10,8,FALSE)+AL4)</f>
        <v>6.5</v>
      </c>
      <c r="AO4" s="9" t="s">
        <v>34</v>
      </c>
      <c r="AP4" s="1" t="str" cm="1">
        <f t="array" ref="AP4:AP10">_xlfn.SORTBY(AF4:AF10,AM4:AM10,1)</f>
        <v>Robert Legarreta</v>
      </c>
      <c r="AQ4" s="1">
        <v>257</v>
      </c>
      <c r="AR4" s="3">
        <v>1</v>
      </c>
      <c r="AS4" s="1">
        <f t="shared" ref="AS4:AS6" si="1">AQ4/AR4</f>
        <v>257</v>
      </c>
      <c r="AT4" s="1">
        <f>RANK(AS4,AS$4:AS$10,0)</f>
        <v>2</v>
      </c>
      <c r="AU4" s="1">
        <f>IF(ISBLANK(AQ4),0,7-AT4+1)</f>
        <v>6</v>
      </c>
      <c r="AV4" s="1">
        <f>IF(COUNTIF(AU$4:AU$10,AU4)&gt;1,AU4-((COUNTIF(AU$4:AU$10,AU4)-1)/2),AU4)</f>
        <v>6</v>
      </c>
      <c r="AW4" s="1">
        <f>(VLOOKUP(AP4,AF$3:AN$10,8,FALSE)+AV4)</f>
        <v>12.5</v>
      </c>
      <c r="AY4" s="9" t="s">
        <v>34</v>
      </c>
      <c r="AZ4" s="1" t="str" cm="1">
        <f t="array" ref="AZ4:AZ10">_xlfn.SORTBY(AP4:AP10,AW4:AW10,1)</f>
        <v>Derick Gonzalez</v>
      </c>
      <c r="BA4" s="1">
        <f>VLOOKUP(AZ4,AZ$14:BA$20,2,FALSE)</f>
        <v>200</v>
      </c>
      <c r="BB4" s="3">
        <v>0</v>
      </c>
      <c r="BC4">
        <f>IF(ISBLANK(BB4),NA(),IF(BB4=0,0,BA4+(BB4*0.0001)))</f>
        <v>0</v>
      </c>
      <c r="BD4" s="1">
        <f>RANK(BC4,BC$4:BC$10,0)</f>
        <v>3</v>
      </c>
      <c r="BE4" s="1">
        <f>IF(ISBLANK(BA4),0,7-BD4+1)</f>
        <v>5</v>
      </c>
      <c r="BF4" s="1">
        <f>IF(COUNTIF(BE$4:BE$10,BE4)&gt;1,BE4-((COUNTIF(BE$4:BE$10,BE4)-1)/2),BE4)</f>
        <v>3</v>
      </c>
      <c r="BG4" s="1">
        <f>(VLOOKUP(AZ4,AP$3:AX$10,8,FALSE)+BF4)</f>
        <v>11.5</v>
      </c>
      <c r="BL4" s="1" t="e">
        <f>BJ4/BK4</f>
        <v>#DIV/0!</v>
      </c>
      <c r="BM4" s="1" t="e">
        <f>RANK(BL4,BL$4:BL$10,1)</f>
        <v>#DIV/0!</v>
      </c>
    </row>
    <row r="5" spans="1:65" s="1" customFormat="1" ht="18.75" customHeight="1" x14ac:dyDescent="0.4">
      <c r="A5" s="8" t="s">
        <v>71</v>
      </c>
      <c r="B5" s="1">
        <f>IFERROR(VLOOKUP($A5,L:R,7,FALSE),0)</f>
        <v>2.5</v>
      </c>
      <c r="C5" s="1">
        <f>IFERROR(IF(VLOOKUP($A5,V:AB,7,FALSE)&lt;0,0,VLOOKUP($A5,V:AB,7,FALSE)),0)</f>
        <v>1</v>
      </c>
      <c r="D5" s="1">
        <f>IFERROR(IF(VLOOKUP($A5,AF:AL,7,FALSE)&lt;0,0,VLOOKUP($A5,AF:AL,7,FALSE)),0)</f>
        <v>3</v>
      </c>
      <c r="E5" s="1">
        <f>IFERROR(IF(VLOOKUP($A5,AP:AV,7,FALSE)&lt;0,0,VLOOKUP($A5,AP:AV,7,FALSE)),0)</f>
        <v>6</v>
      </c>
      <c r="F5" s="1">
        <f t="shared" ref="F5:F10" si="2">IFERROR(IF(VLOOKUP($A5,AZ:BF,3,FALSE)=0,0,VLOOKUP($A5,AZ:BF,7,FALSE)),0)</f>
        <v>0</v>
      </c>
      <c r="G5" s="21"/>
      <c r="H5" s="1">
        <f t="shared" ref="H5:H6" si="3">SUM(B5:G5)</f>
        <v>12.5</v>
      </c>
      <c r="I5" s="1">
        <f>RANK(H5,H$4:H$10,0)</f>
        <v>5</v>
      </c>
      <c r="K5" s="9" t="s">
        <v>34</v>
      </c>
      <c r="L5" s="1" t="str">
        <f t="shared" ref="L5:L6" si="4">A5</f>
        <v>Robert Legarreta</v>
      </c>
      <c r="M5" s="1">
        <v>1</v>
      </c>
      <c r="N5" s="3">
        <v>60</v>
      </c>
      <c r="O5" s="1">
        <f t="shared" ref="O5:O10" si="5">M5/N5</f>
        <v>1.6666666666666666E-2</v>
      </c>
      <c r="P5" s="1">
        <f t="shared" ref="P5:P10" si="6">RANK(O5,O$4:O$10,0)</f>
        <v>4</v>
      </c>
      <c r="Q5" s="1">
        <f t="shared" ref="Q5:Q10" si="7">IF(ISBLANK(M5),0,7-P5+1)</f>
        <v>4</v>
      </c>
      <c r="R5" s="1">
        <f t="shared" ref="R5:R10" si="8">IF(Q5=0,0,IF(COUNTIF(Q$4:Q$10,Q5)&gt;1,Q5-((COUNTIF(Q$4:Q$10,Q5)-1)/2),Q5))</f>
        <v>2.5</v>
      </c>
      <c r="S5" s="1">
        <f t="shared" ref="S5:S10" si="9">R5</f>
        <v>2.5</v>
      </c>
      <c r="U5" s="9" t="s">
        <v>34</v>
      </c>
      <c r="V5" s="1" t="str">
        <v>Robert Legarreta</v>
      </c>
      <c r="W5" s="3">
        <v>0</v>
      </c>
      <c r="X5" s="1">
        <v>60</v>
      </c>
      <c r="Y5" s="1">
        <f t="shared" ref="Y5:Y10" si="10">W5/X5</f>
        <v>0</v>
      </c>
      <c r="Z5" s="1">
        <f t="shared" ref="Z5:Z10" si="11">RANK(Y5,Y$4:Y$10,0)</f>
        <v>7</v>
      </c>
      <c r="AA5" s="1">
        <f t="shared" ref="AA5:AA10" si="12">IF(ISBLANK(W5),0,7-Z5+1)</f>
        <v>1</v>
      </c>
      <c r="AB5" s="1">
        <f t="shared" ref="AB5:AB10" si="13">IF(COUNTIF(AA$4:AA$10,AA5)&gt;1,AA5-((COUNTIF(AA$4:AA$10,AA5)-1)/2),AA5)</f>
        <v>1</v>
      </c>
      <c r="AC5" s="1">
        <f t="shared" ref="AC5:AC10" si="14">(VLOOKUP(V5,L$3:T$10,8,FALSE)+AB5)</f>
        <v>3.5</v>
      </c>
      <c r="AE5" s="9" t="s">
        <v>34</v>
      </c>
      <c r="AF5" s="1" t="str">
        <v>Derick Gonzalez</v>
      </c>
      <c r="AG5" s="3">
        <v>2</v>
      </c>
      <c r="AH5" s="1">
        <v>1</v>
      </c>
      <c r="AI5" s="1">
        <f t="shared" ref="AI5:AI10" si="15">AG5/AH5</f>
        <v>2</v>
      </c>
      <c r="AJ5" s="1">
        <f t="shared" ref="AJ5:AJ10" si="16">RANK(AI5,AI$4:AI$10,0)</f>
        <v>7</v>
      </c>
      <c r="AK5" s="1">
        <f t="shared" ref="AK5:AK10" si="17">IF(ISBLANK(AG5),0,7-AJ5+1)</f>
        <v>1</v>
      </c>
      <c r="AL5" s="1">
        <f t="shared" ref="AL5:AL10" si="18">IF(COUNTIF(AK$4:AK$10,AK5)&gt;1,AK5-((COUNTIF(AK$4:AK$10,AK5)-1)/2),AK5)</f>
        <v>1</v>
      </c>
      <c r="AM5" s="1">
        <f t="shared" ref="AM5:AM10" si="19">(VLOOKUP(AF5,V$3:AD$10,8,FALSE)+AL5)</f>
        <v>6.5</v>
      </c>
      <c r="AO5" s="9" t="s">
        <v>34</v>
      </c>
      <c r="AP5" s="1" t="str">
        <v>Derick Gonzalez</v>
      </c>
      <c r="AQ5" s="1">
        <v>125</v>
      </c>
      <c r="AR5" s="3">
        <v>1</v>
      </c>
      <c r="AS5" s="1">
        <f t="shared" ref="AS5:AS10" si="20">AQ5/AR5</f>
        <v>125</v>
      </c>
      <c r="AT5" s="1">
        <f t="shared" ref="AT5:AT10" si="21">RANK(AS5,AS$4:AS$10,0)</f>
        <v>6</v>
      </c>
      <c r="AU5" s="1">
        <f t="shared" ref="AU5:AU10" si="22">IF(ISBLANK(AQ5),0,7-AT5+1)</f>
        <v>2</v>
      </c>
      <c r="AV5" s="1">
        <f t="shared" ref="AV5:AV10" si="23">IF(COUNTIF(AU$4:AU$10,AU5)&gt;1,AU5-((COUNTIF(AU$4:AU$10,AU5)-1)/2),AU5)</f>
        <v>2</v>
      </c>
      <c r="AW5" s="1">
        <f t="shared" ref="AW5:AW10" si="24">(VLOOKUP(AP5,AF$3:AN$10,8,FALSE)+AV5)</f>
        <v>8.5</v>
      </c>
      <c r="AY5" s="9" t="s">
        <v>34</v>
      </c>
      <c r="AZ5" s="1" t="str">
        <v>Eoin McGraw</v>
      </c>
      <c r="BA5" s="1">
        <f t="shared" ref="BA5:BA10" si="25">VLOOKUP(AZ5,AZ$14:BA$20,2,FALSE)</f>
        <v>170</v>
      </c>
      <c r="BB5" s="3">
        <v>0</v>
      </c>
      <c r="BC5">
        <f t="shared" ref="BC5:BC10" si="26">IF(ISBLANK(BB5),NA(),IF(BB5=0,0,BA5+(BB5*0.0001)))</f>
        <v>0</v>
      </c>
      <c r="BD5" s="1">
        <f t="shared" ref="BD5:BD10" si="27">RANK(BC5,BC$4:BC$10,0)</f>
        <v>3</v>
      </c>
      <c r="BE5" s="1">
        <f t="shared" ref="BE5:BE10" si="28">IF(ISBLANK(BA5),0,7-BD5+1)</f>
        <v>5</v>
      </c>
      <c r="BF5" s="1">
        <f t="shared" ref="BF5:BF10" si="29">IF(COUNTIF(BE$4:BE$10,BE5)&gt;1,BE5-((COUNTIF(BE$4:BE$10,BE5)-1)/2),BE5)</f>
        <v>3</v>
      </c>
      <c r="BG5" s="1">
        <f t="shared" ref="BG5:BG10" si="30">(VLOOKUP(AZ5,AP$3:AX$10,8,FALSE)+BF5)</f>
        <v>12.5</v>
      </c>
      <c r="BL5" s="1" t="e">
        <f t="shared" ref="BL5:BL6" si="31">BJ5/BK5</f>
        <v>#DIV/0!</v>
      </c>
      <c r="BM5" s="1" t="e">
        <f>RANK(BL5,BL$4:BL$6,1)</f>
        <v>#DIV/0!</v>
      </c>
    </row>
    <row r="6" spans="1:65" s="1" customFormat="1" ht="18.75" customHeight="1" x14ac:dyDescent="0.4">
      <c r="A6" s="8" t="s">
        <v>126</v>
      </c>
      <c r="B6" s="1">
        <f>IFERROR(VLOOKUP($A6,L:R,7,FALSE),0)</f>
        <v>5.5</v>
      </c>
      <c r="C6" s="1">
        <f>IFERROR(IF(VLOOKUP($A6,V:AB,7,FALSE)&lt;0,0,VLOOKUP($A6,V:AB,7,FALSE)),0)</f>
        <v>3</v>
      </c>
      <c r="D6" s="1">
        <f>IFERROR(IF(VLOOKUP($A6,AF:AL,7,FALSE)&lt;0,0,VLOOKUP($A6,AF:AL,7,FALSE)),0)</f>
        <v>5</v>
      </c>
      <c r="E6" s="1">
        <f>IFERROR(IF(VLOOKUP($A6,AP:AV,7,FALSE)&lt;0,0,VLOOKUP($A6,AP:AV,7,FALSE)),0)</f>
        <v>7</v>
      </c>
      <c r="F6" s="1">
        <f t="shared" si="2"/>
        <v>6</v>
      </c>
      <c r="G6" s="21"/>
      <c r="H6" s="1">
        <f t="shared" si="3"/>
        <v>26.5</v>
      </c>
      <c r="I6" s="1">
        <f>RANK(H6,H$4:H$10,0)</f>
        <v>2</v>
      </c>
      <c r="J6" s="1">
        <f>IFERROR(VLOOKUP($A6,T:Z,7,FALSE),0)</f>
        <v>0</v>
      </c>
      <c r="K6" s="9" t="s">
        <v>35</v>
      </c>
      <c r="L6" s="1" t="str">
        <f t="shared" si="4"/>
        <v>Jordon Lucio</v>
      </c>
      <c r="M6" s="1">
        <v>2</v>
      </c>
      <c r="N6" s="3">
        <v>60</v>
      </c>
      <c r="O6" s="1">
        <f t="shared" si="5"/>
        <v>3.3333333333333333E-2</v>
      </c>
      <c r="P6" s="1">
        <f t="shared" si="6"/>
        <v>2</v>
      </c>
      <c r="Q6" s="1">
        <f t="shared" si="7"/>
        <v>6</v>
      </c>
      <c r="R6" s="1">
        <f t="shared" si="8"/>
        <v>5.5</v>
      </c>
      <c r="S6" s="1">
        <f t="shared" si="9"/>
        <v>5.5</v>
      </c>
      <c r="U6" s="9" t="s">
        <v>35</v>
      </c>
      <c r="V6" s="1" t="str">
        <v>Eoin McGraw</v>
      </c>
      <c r="W6" s="3">
        <v>1</v>
      </c>
      <c r="X6" s="1">
        <v>60</v>
      </c>
      <c r="Y6" s="1">
        <f t="shared" si="10"/>
        <v>1.6666666666666666E-2</v>
      </c>
      <c r="Z6" s="1">
        <f t="shared" si="11"/>
        <v>4</v>
      </c>
      <c r="AA6" s="1">
        <f t="shared" si="12"/>
        <v>4</v>
      </c>
      <c r="AB6" s="1">
        <f t="shared" si="13"/>
        <v>3</v>
      </c>
      <c r="AC6" s="1">
        <f t="shared" si="14"/>
        <v>5.5</v>
      </c>
      <c r="AE6" s="9" t="s">
        <v>35</v>
      </c>
      <c r="AF6" s="1" t="str">
        <v>Eoin McGraw</v>
      </c>
      <c r="AG6" s="3">
        <v>7</v>
      </c>
      <c r="AH6" s="1">
        <v>1</v>
      </c>
      <c r="AI6" s="1">
        <f t="shared" si="15"/>
        <v>7</v>
      </c>
      <c r="AJ6" s="1">
        <f t="shared" si="16"/>
        <v>4</v>
      </c>
      <c r="AK6" s="1">
        <f t="shared" si="17"/>
        <v>4</v>
      </c>
      <c r="AL6" s="1">
        <f t="shared" si="18"/>
        <v>3</v>
      </c>
      <c r="AM6" s="1">
        <f t="shared" si="19"/>
        <v>8.5</v>
      </c>
      <c r="AO6" s="9" t="s">
        <v>35</v>
      </c>
      <c r="AP6" s="1" t="str">
        <v>Eoin McGraw</v>
      </c>
      <c r="AQ6" s="1">
        <v>121</v>
      </c>
      <c r="AR6" s="3">
        <v>1</v>
      </c>
      <c r="AS6" s="1">
        <f t="shared" si="20"/>
        <v>121</v>
      </c>
      <c r="AT6" s="1">
        <f t="shared" si="21"/>
        <v>7</v>
      </c>
      <c r="AU6" s="1">
        <f t="shared" si="22"/>
        <v>1</v>
      </c>
      <c r="AV6" s="1">
        <f t="shared" si="23"/>
        <v>1</v>
      </c>
      <c r="AW6" s="1">
        <f t="shared" si="24"/>
        <v>9.5</v>
      </c>
      <c r="AY6" s="9" t="s">
        <v>35</v>
      </c>
      <c r="AZ6" s="1" t="str">
        <v>Robert Legarreta</v>
      </c>
      <c r="BA6" s="1">
        <f t="shared" si="25"/>
        <v>250</v>
      </c>
      <c r="BB6" s="3">
        <v>0</v>
      </c>
      <c r="BC6">
        <f t="shared" si="26"/>
        <v>0</v>
      </c>
      <c r="BD6" s="1">
        <f t="shared" si="27"/>
        <v>3</v>
      </c>
      <c r="BE6" s="1">
        <f t="shared" si="28"/>
        <v>5</v>
      </c>
      <c r="BF6" s="1">
        <f t="shared" si="29"/>
        <v>3</v>
      </c>
      <c r="BG6" s="1">
        <f t="shared" si="30"/>
        <v>15.5</v>
      </c>
      <c r="BL6" s="1" t="e">
        <f t="shared" si="31"/>
        <v>#DIV/0!</v>
      </c>
      <c r="BM6" s="1" t="e">
        <f>RANK(BL6,BL$4:BL$6,1)</f>
        <v>#DIV/0!</v>
      </c>
    </row>
    <row r="7" spans="1:65" s="1" customFormat="1" ht="18.75" customHeight="1" x14ac:dyDescent="0.4">
      <c r="A7" s="8" t="s">
        <v>73</v>
      </c>
      <c r="B7" s="1">
        <f>IFERROR(VLOOKUP($A7,L:R,7,FALSE),0)</f>
        <v>5.5</v>
      </c>
      <c r="C7" s="1">
        <f>IFERROR(IF(VLOOKUP($A7,V:AB,7,FALSE)&lt;0,0,VLOOKUP($A7,V:AB,7,FALSE)),0)</f>
        <v>7</v>
      </c>
      <c r="D7" s="1">
        <f>IFERROR(IF(VLOOKUP($A7,AF:AL,7,FALSE)&lt;0,0,VLOOKUP($A7,AF:AL,7,FALSE)),0)</f>
        <v>6.5</v>
      </c>
      <c r="E7" s="1">
        <f>IFERROR(IF(VLOOKUP($A7,AP:AV,7,FALSE)&lt;0,0,VLOOKUP($A7,AP:AV,7,FALSE)),0)</f>
        <v>5</v>
      </c>
      <c r="F7" s="1">
        <f t="shared" si="2"/>
        <v>7</v>
      </c>
      <c r="G7" s="21"/>
      <c r="H7" s="1">
        <f t="shared" ref="H7:H10" si="32">SUM(B7:G7)</f>
        <v>31</v>
      </c>
      <c r="I7" s="1">
        <f>RANK(H7,H$4:H$10,0)</f>
        <v>1</v>
      </c>
      <c r="J7" s="1">
        <f>IFERROR(VLOOKUP($A7,T:Z,7,FALSE),0)</f>
        <v>0</v>
      </c>
      <c r="K7" s="9" t="s">
        <v>34</v>
      </c>
      <c r="L7" s="1" t="str">
        <f t="shared" ref="L7:L10" si="33">A7</f>
        <v>Jason Avalos</v>
      </c>
      <c r="M7" s="1">
        <v>2</v>
      </c>
      <c r="N7" s="3">
        <v>60</v>
      </c>
      <c r="O7" s="1">
        <f t="shared" si="5"/>
        <v>3.3333333333333333E-2</v>
      </c>
      <c r="P7" s="1">
        <f t="shared" si="6"/>
        <v>2</v>
      </c>
      <c r="Q7" s="1">
        <f t="shared" si="7"/>
        <v>6</v>
      </c>
      <c r="R7" s="1">
        <f t="shared" si="8"/>
        <v>5.5</v>
      </c>
      <c r="S7" s="1">
        <f t="shared" si="9"/>
        <v>5.5</v>
      </c>
      <c r="U7" s="9" t="s">
        <v>34</v>
      </c>
      <c r="V7" s="1" t="str">
        <v>Shakeem Eady</v>
      </c>
      <c r="W7" s="3">
        <v>3</v>
      </c>
      <c r="X7" s="1">
        <v>60</v>
      </c>
      <c r="Y7" s="1">
        <f t="shared" si="10"/>
        <v>0.05</v>
      </c>
      <c r="Z7" s="1">
        <f t="shared" si="11"/>
        <v>3</v>
      </c>
      <c r="AA7" s="1">
        <f t="shared" si="12"/>
        <v>5</v>
      </c>
      <c r="AB7" s="1">
        <f t="shared" si="13"/>
        <v>5</v>
      </c>
      <c r="AC7" s="1">
        <f t="shared" si="14"/>
        <v>7.5</v>
      </c>
      <c r="AE7" s="9" t="s">
        <v>34</v>
      </c>
      <c r="AF7" s="1" t="str">
        <v>Shakeem Eady</v>
      </c>
      <c r="AG7" s="3">
        <v>11</v>
      </c>
      <c r="AH7" s="1">
        <v>1</v>
      </c>
      <c r="AI7" s="1">
        <f t="shared" si="15"/>
        <v>11</v>
      </c>
      <c r="AJ7" s="1">
        <f t="shared" si="16"/>
        <v>1</v>
      </c>
      <c r="AK7" s="1">
        <f t="shared" si="17"/>
        <v>7</v>
      </c>
      <c r="AL7" s="1">
        <f t="shared" si="18"/>
        <v>6.5</v>
      </c>
      <c r="AM7" s="1">
        <f t="shared" si="19"/>
        <v>14</v>
      </c>
      <c r="AO7" s="9" t="s">
        <v>34</v>
      </c>
      <c r="AP7" s="1" t="str">
        <v>Jordon Lucio</v>
      </c>
      <c r="AQ7" s="1">
        <v>303</v>
      </c>
      <c r="AR7" s="3">
        <v>1</v>
      </c>
      <c r="AS7" s="1">
        <f t="shared" si="20"/>
        <v>303</v>
      </c>
      <c r="AT7" s="1">
        <f t="shared" si="21"/>
        <v>1</v>
      </c>
      <c r="AU7" s="1">
        <f t="shared" si="22"/>
        <v>7</v>
      </c>
      <c r="AV7" s="1">
        <f t="shared" si="23"/>
        <v>7</v>
      </c>
      <c r="AW7" s="1">
        <f t="shared" si="24"/>
        <v>20.5</v>
      </c>
      <c r="AY7" s="9" t="s">
        <v>34</v>
      </c>
      <c r="AZ7" s="1" t="str">
        <v>Shakeem Eady</v>
      </c>
      <c r="BA7" s="1">
        <f t="shared" si="25"/>
        <v>250</v>
      </c>
      <c r="BB7" s="3">
        <v>0</v>
      </c>
      <c r="BC7">
        <f t="shared" si="26"/>
        <v>0</v>
      </c>
      <c r="BD7" s="1">
        <f t="shared" si="27"/>
        <v>3</v>
      </c>
      <c r="BE7" s="1">
        <f t="shared" si="28"/>
        <v>5</v>
      </c>
      <c r="BF7" s="1">
        <f t="shared" si="29"/>
        <v>3</v>
      </c>
      <c r="BG7" s="1">
        <f t="shared" si="30"/>
        <v>20</v>
      </c>
      <c r="BL7" s="1" t="e">
        <f t="shared" ref="BL7:BL10" si="34">BJ7/BK7</f>
        <v>#DIV/0!</v>
      </c>
      <c r="BM7" s="1" t="e">
        <f>RANK(BL7,BL$4:BL$6,1)</f>
        <v>#DIV/0!</v>
      </c>
    </row>
    <row r="8" spans="1:65" s="1" customFormat="1" ht="18.75" customHeight="1" x14ac:dyDescent="0.4">
      <c r="A8" s="8" t="s">
        <v>74</v>
      </c>
      <c r="B8" s="1">
        <f>IFERROR(VLOOKUP($A8,L:R,7,FALSE),0)</f>
        <v>2.5</v>
      </c>
      <c r="C8" s="1">
        <f>IFERROR(IF(VLOOKUP($A8,V:AB,7,FALSE)&lt;0,0,VLOOKUP($A8,V:AB,7,FALSE)),0)</f>
        <v>3</v>
      </c>
      <c r="D8" s="1">
        <f>IFERROR(IF(VLOOKUP($A8,AF:AL,7,FALSE)&lt;0,0,VLOOKUP($A8,AF:AL,7,FALSE)),0)</f>
        <v>3</v>
      </c>
      <c r="E8" s="1">
        <f>IFERROR(IF(VLOOKUP($A8,AP:AV,7,FALSE)&lt;0,0,VLOOKUP($A8,AP:AV,7,FALSE)),0)</f>
        <v>1</v>
      </c>
      <c r="F8" s="1">
        <f t="shared" si="2"/>
        <v>0</v>
      </c>
      <c r="G8" s="21"/>
      <c r="H8" s="1">
        <f t="shared" si="32"/>
        <v>9.5</v>
      </c>
      <c r="I8" s="1">
        <f>RANK(H8,H$4:H$10,0)</f>
        <v>6</v>
      </c>
      <c r="J8" s="1">
        <f>IFERROR(VLOOKUP($A8,T:Z,7,FALSE),0)</f>
        <v>0</v>
      </c>
      <c r="K8" s="9" t="s">
        <v>35</v>
      </c>
      <c r="L8" s="1" t="str">
        <f t="shared" si="33"/>
        <v>Eoin McGraw</v>
      </c>
      <c r="M8" s="1">
        <v>1</v>
      </c>
      <c r="N8" s="3">
        <v>60</v>
      </c>
      <c r="O8" s="1">
        <f t="shared" si="5"/>
        <v>1.6666666666666666E-2</v>
      </c>
      <c r="P8" s="1">
        <f t="shared" si="6"/>
        <v>4</v>
      </c>
      <c r="Q8" s="1">
        <f t="shared" si="7"/>
        <v>4</v>
      </c>
      <c r="R8" s="1">
        <f t="shared" si="8"/>
        <v>2.5</v>
      </c>
      <c r="S8" s="1">
        <f t="shared" si="9"/>
        <v>2.5</v>
      </c>
      <c r="U8" s="9" t="s">
        <v>35</v>
      </c>
      <c r="V8" s="1" t="str">
        <v>Jordon Lucio</v>
      </c>
      <c r="W8" s="3">
        <v>1</v>
      </c>
      <c r="X8" s="1">
        <v>60</v>
      </c>
      <c r="Y8" s="1">
        <f t="shared" si="10"/>
        <v>1.6666666666666666E-2</v>
      </c>
      <c r="Z8" s="1">
        <f t="shared" si="11"/>
        <v>4</v>
      </c>
      <c r="AA8" s="1">
        <f t="shared" si="12"/>
        <v>4</v>
      </c>
      <c r="AB8" s="1">
        <f t="shared" si="13"/>
        <v>3</v>
      </c>
      <c r="AC8" s="1">
        <f t="shared" si="14"/>
        <v>8.5</v>
      </c>
      <c r="AE8" s="9" t="s">
        <v>35</v>
      </c>
      <c r="AF8" s="1" t="str">
        <v>Jordon Lucio</v>
      </c>
      <c r="AG8" s="3">
        <v>8</v>
      </c>
      <c r="AH8" s="1">
        <v>1</v>
      </c>
      <c r="AI8" s="1">
        <f t="shared" si="15"/>
        <v>8</v>
      </c>
      <c r="AJ8" s="1">
        <f t="shared" si="16"/>
        <v>3</v>
      </c>
      <c r="AK8" s="1">
        <f t="shared" si="17"/>
        <v>5</v>
      </c>
      <c r="AL8" s="1">
        <f t="shared" si="18"/>
        <v>5</v>
      </c>
      <c r="AM8" s="1">
        <f t="shared" si="19"/>
        <v>13.5</v>
      </c>
      <c r="AO8" s="9" t="s">
        <v>35</v>
      </c>
      <c r="AP8" s="1" t="str">
        <v>Shakeem Eady</v>
      </c>
      <c r="AQ8" s="1">
        <v>170</v>
      </c>
      <c r="AR8" s="3">
        <v>1</v>
      </c>
      <c r="AS8" s="1">
        <f t="shared" si="20"/>
        <v>170</v>
      </c>
      <c r="AT8" s="1">
        <f t="shared" si="21"/>
        <v>5</v>
      </c>
      <c r="AU8" s="1">
        <f t="shared" si="22"/>
        <v>3</v>
      </c>
      <c r="AV8" s="1">
        <f t="shared" si="23"/>
        <v>3</v>
      </c>
      <c r="AW8" s="1">
        <f t="shared" si="24"/>
        <v>17</v>
      </c>
      <c r="AY8" s="9" t="s">
        <v>35</v>
      </c>
      <c r="AZ8" s="1" t="str">
        <v>Humberto Palomino</v>
      </c>
      <c r="BA8" s="1">
        <f t="shared" si="25"/>
        <v>250</v>
      </c>
      <c r="BB8" s="3">
        <v>0</v>
      </c>
      <c r="BC8">
        <f t="shared" si="26"/>
        <v>0</v>
      </c>
      <c r="BD8" s="1">
        <f t="shared" si="27"/>
        <v>3</v>
      </c>
      <c r="BE8" s="1">
        <f t="shared" si="28"/>
        <v>5</v>
      </c>
      <c r="BF8" s="1">
        <f t="shared" si="29"/>
        <v>3</v>
      </c>
      <c r="BG8" s="1">
        <f t="shared" si="30"/>
        <v>23</v>
      </c>
      <c r="BL8" s="1" t="e">
        <f t="shared" si="34"/>
        <v>#DIV/0!</v>
      </c>
      <c r="BM8" s="1" t="e">
        <f>RANK(BL8,BL$4:BL$6,1)</f>
        <v>#DIV/0!</v>
      </c>
    </row>
    <row r="9" spans="1:65" s="1" customFormat="1" ht="18.75" customHeight="1" x14ac:dyDescent="0.4">
      <c r="A9" s="8" t="s">
        <v>75</v>
      </c>
      <c r="B9" s="1">
        <f>IFERROR(VLOOKUP($A9,L:R,7,FALSE),0)</f>
        <v>2.5</v>
      </c>
      <c r="C9" s="1">
        <f>IFERROR(IF(VLOOKUP($A9,V:AB,7,FALSE)&lt;0,0,VLOOKUP($A9,V:AB,7,FALSE)),0)</f>
        <v>5</v>
      </c>
      <c r="D9" s="1">
        <f>IFERROR(IF(VLOOKUP($A9,AF:AL,7,FALSE)&lt;0,0,VLOOKUP($A9,AF:AL,7,FALSE)),0)</f>
        <v>6.5</v>
      </c>
      <c r="E9" s="1">
        <f>IFERROR(IF(VLOOKUP($A9,AP:AV,7,FALSE)&lt;0,0,VLOOKUP($A9,AP:AV,7,FALSE)),0)</f>
        <v>3</v>
      </c>
      <c r="F9" s="1">
        <f t="shared" si="2"/>
        <v>0</v>
      </c>
      <c r="G9" s="21"/>
      <c r="H9" s="1">
        <f t="shared" si="32"/>
        <v>17</v>
      </c>
      <c r="I9" s="1">
        <f>RANK(H9,H$4:H$10,0)</f>
        <v>4</v>
      </c>
      <c r="J9" s="1">
        <f>IFERROR(VLOOKUP($A9,T:Z,7,FALSE),0)</f>
        <v>0</v>
      </c>
      <c r="K9" s="9" t="s">
        <v>34</v>
      </c>
      <c r="L9" s="1" t="str">
        <f t="shared" si="33"/>
        <v>Shakeem Eady</v>
      </c>
      <c r="M9" s="1">
        <v>1</v>
      </c>
      <c r="N9" s="3">
        <v>60</v>
      </c>
      <c r="O9" s="1">
        <f t="shared" si="5"/>
        <v>1.6666666666666666E-2</v>
      </c>
      <c r="P9" s="1">
        <f t="shared" si="6"/>
        <v>4</v>
      </c>
      <c r="Q9" s="1">
        <f t="shared" si="7"/>
        <v>4</v>
      </c>
      <c r="R9" s="1">
        <f t="shared" si="8"/>
        <v>2.5</v>
      </c>
      <c r="S9" s="1">
        <f t="shared" si="9"/>
        <v>2.5</v>
      </c>
      <c r="U9" s="9" t="s">
        <v>34</v>
      </c>
      <c r="V9" s="1" t="str">
        <v>Jason Avalos</v>
      </c>
      <c r="W9" s="3">
        <v>5</v>
      </c>
      <c r="X9" s="1">
        <v>27</v>
      </c>
      <c r="Y9" s="1">
        <f t="shared" si="10"/>
        <v>0.18518518518518517</v>
      </c>
      <c r="Z9" s="1">
        <f t="shared" si="11"/>
        <v>1</v>
      </c>
      <c r="AA9" s="1">
        <f t="shared" si="12"/>
        <v>7</v>
      </c>
      <c r="AB9" s="1">
        <f t="shared" si="13"/>
        <v>7</v>
      </c>
      <c r="AC9" s="1">
        <f t="shared" si="14"/>
        <v>12.5</v>
      </c>
      <c r="AE9" s="9" t="s">
        <v>34</v>
      </c>
      <c r="AF9" s="1" t="str">
        <v>Jason Avalos</v>
      </c>
      <c r="AG9" s="3">
        <v>11</v>
      </c>
      <c r="AH9" s="1">
        <v>1</v>
      </c>
      <c r="AI9" s="1">
        <f t="shared" si="15"/>
        <v>11</v>
      </c>
      <c r="AJ9" s="1">
        <f t="shared" si="16"/>
        <v>1</v>
      </c>
      <c r="AK9" s="1">
        <f t="shared" si="17"/>
        <v>7</v>
      </c>
      <c r="AL9" s="1">
        <f t="shared" si="18"/>
        <v>6.5</v>
      </c>
      <c r="AM9" s="1">
        <f t="shared" si="19"/>
        <v>19</v>
      </c>
      <c r="AO9" s="9" t="s">
        <v>34</v>
      </c>
      <c r="AP9" s="1" t="str">
        <v>Humberto Palomino</v>
      </c>
      <c r="AQ9" s="1">
        <v>213</v>
      </c>
      <c r="AR9" s="3">
        <v>1</v>
      </c>
      <c r="AS9" s="1">
        <f t="shared" si="20"/>
        <v>213</v>
      </c>
      <c r="AT9" s="1">
        <f t="shared" si="21"/>
        <v>4</v>
      </c>
      <c r="AU9" s="1">
        <f t="shared" si="22"/>
        <v>4</v>
      </c>
      <c r="AV9" s="1">
        <f t="shared" si="23"/>
        <v>4</v>
      </c>
      <c r="AW9" s="1">
        <f t="shared" si="24"/>
        <v>20</v>
      </c>
      <c r="AY9" s="9" t="s">
        <v>34</v>
      </c>
      <c r="AZ9" s="1" t="str">
        <v>Jordon Lucio</v>
      </c>
      <c r="BA9" s="1">
        <f t="shared" si="25"/>
        <v>225</v>
      </c>
      <c r="BB9" s="3">
        <v>1</v>
      </c>
      <c r="BC9">
        <f t="shared" si="26"/>
        <v>225.0001</v>
      </c>
      <c r="BD9" s="1">
        <f t="shared" si="27"/>
        <v>2</v>
      </c>
      <c r="BE9" s="1">
        <f t="shared" si="28"/>
        <v>6</v>
      </c>
      <c r="BF9" s="1">
        <f t="shared" si="29"/>
        <v>6</v>
      </c>
      <c r="BG9" s="1">
        <f t="shared" si="30"/>
        <v>26.5</v>
      </c>
      <c r="BL9" s="1" t="e">
        <f t="shared" si="34"/>
        <v>#DIV/0!</v>
      </c>
      <c r="BM9" s="1" t="e">
        <f>RANK(BL9,BL$4:BL$6,1)</f>
        <v>#DIV/0!</v>
      </c>
    </row>
    <row r="10" spans="1:65" s="1" customFormat="1" ht="18.75" customHeight="1" x14ac:dyDescent="0.4">
      <c r="A10" s="8" t="s">
        <v>76</v>
      </c>
      <c r="B10" s="1">
        <f>IFERROR(VLOOKUP($A10,L:R,7,FALSE),0)</f>
        <v>7</v>
      </c>
      <c r="C10" s="1">
        <f>IFERROR(IF(VLOOKUP($A10,V:AB,7,FALSE)&lt;0,0,VLOOKUP($A10,V:AB,7,FALSE)),0)</f>
        <v>6</v>
      </c>
      <c r="D10" s="1">
        <f>IFERROR(IF(VLOOKUP($A10,AF:AL,7,FALSE)&lt;0,0,VLOOKUP($A10,AF:AL,7,FALSE)),0)</f>
        <v>3</v>
      </c>
      <c r="E10" s="1">
        <f>IFERROR(IF(VLOOKUP($A10,AP:AV,7,FALSE)&lt;0,0,VLOOKUP($A10,AP:AV,7,FALSE)),0)</f>
        <v>4</v>
      </c>
      <c r="F10" s="1">
        <f t="shared" si="2"/>
        <v>0</v>
      </c>
      <c r="G10" s="21"/>
      <c r="H10" s="1">
        <f t="shared" si="32"/>
        <v>20</v>
      </c>
      <c r="I10" s="1">
        <f>RANK(H10,H$4:H$10,0)</f>
        <v>3</v>
      </c>
      <c r="J10" s="1">
        <f>IFERROR(VLOOKUP($A10,T:Z,7,FALSE),0)</f>
        <v>0</v>
      </c>
      <c r="K10" s="9" t="s">
        <v>35</v>
      </c>
      <c r="L10" s="1" t="str">
        <f t="shared" si="33"/>
        <v>Humberto Palomino</v>
      </c>
      <c r="M10" s="1">
        <v>4</v>
      </c>
      <c r="N10" s="3">
        <v>39.94</v>
      </c>
      <c r="O10" s="1">
        <f t="shared" si="5"/>
        <v>0.10015022533800702</v>
      </c>
      <c r="P10" s="1">
        <f t="shared" si="6"/>
        <v>1</v>
      </c>
      <c r="Q10" s="1">
        <f t="shared" si="7"/>
        <v>7</v>
      </c>
      <c r="R10" s="1">
        <f t="shared" si="8"/>
        <v>7</v>
      </c>
      <c r="S10" s="1">
        <f t="shared" si="9"/>
        <v>7</v>
      </c>
      <c r="U10" s="9" t="s">
        <v>35</v>
      </c>
      <c r="V10" s="1" t="str">
        <v>Humberto Palomino</v>
      </c>
      <c r="W10" s="3">
        <v>5</v>
      </c>
      <c r="X10" s="1">
        <v>33.03</v>
      </c>
      <c r="Y10" s="1">
        <f t="shared" si="10"/>
        <v>0.15137753557372086</v>
      </c>
      <c r="Z10" s="1">
        <f t="shared" si="11"/>
        <v>2</v>
      </c>
      <c r="AA10" s="1">
        <f t="shared" si="12"/>
        <v>6</v>
      </c>
      <c r="AB10" s="1">
        <f t="shared" si="13"/>
        <v>6</v>
      </c>
      <c r="AC10" s="1">
        <f t="shared" si="14"/>
        <v>13</v>
      </c>
      <c r="AE10" s="9" t="s">
        <v>35</v>
      </c>
      <c r="AF10" s="1" t="str">
        <v>Humberto Palomino</v>
      </c>
      <c r="AG10" s="3">
        <v>7</v>
      </c>
      <c r="AH10" s="1">
        <v>1</v>
      </c>
      <c r="AI10" s="1">
        <f t="shared" si="15"/>
        <v>7</v>
      </c>
      <c r="AJ10" s="1">
        <f t="shared" si="16"/>
        <v>4</v>
      </c>
      <c r="AK10" s="1">
        <f t="shared" si="17"/>
        <v>4</v>
      </c>
      <c r="AL10" s="1">
        <f t="shared" si="18"/>
        <v>3</v>
      </c>
      <c r="AM10" s="1">
        <f t="shared" si="19"/>
        <v>16</v>
      </c>
      <c r="AO10" s="9" t="s">
        <v>35</v>
      </c>
      <c r="AP10" s="1" t="str">
        <v>Jason Avalos</v>
      </c>
      <c r="AQ10" s="1">
        <v>248</v>
      </c>
      <c r="AR10" s="3">
        <v>1</v>
      </c>
      <c r="AS10" s="1">
        <f t="shared" si="20"/>
        <v>248</v>
      </c>
      <c r="AT10" s="1">
        <f t="shared" si="21"/>
        <v>3</v>
      </c>
      <c r="AU10" s="1">
        <f t="shared" si="22"/>
        <v>5</v>
      </c>
      <c r="AV10" s="1">
        <f t="shared" si="23"/>
        <v>5</v>
      </c>
      <c r="AW10" s="1">
        <f t="shared" si="24"/>
        <v>24</v>
      </c>
      <c r="AY10" s="9" t="s">
        <v>35</v>
      </c>
      <c r="AZ10" s="1" t="str">
        <v>Jason Avalos</v>
      </c>
      <c r="BA10" s="1">
        <f t="shared" si="25"/>
        <v>245</v>
      </c>
      <c r="BB10" s="3">
        <v>1</v>
      </c>
      <c r="BC10">
        <f t="shared" si="26"/>
        <v>245.0001</v>
      </c>
      <c r="BD10" s="1">
        <f t="shared" si="27"/>
        <v>1</v>
      </c>
      <c r="BE10" s="1">
        <f t="shared" si="28"/>
        <v>7</v>
      </c>
      <c r="BF10" s="1">
        <f t="shared" si="29"/>
        <v>7</v>
      </c>
      <c r="BG10" s="1">
        <f t="shared" si="30"/>
        <v>31</v>
      </c>
      <c r="BL10" s="1" t="e">
        <f t="shared" si="34"/>
        <v>#DIV/0!</v>
      </c>
      <c r="BM10" s="1" t="e">
        <f>RANK(BL10,BL$4:BL$6,1)</f>
        <v>#DIV/0!</v>
      </c>
    </row>
    <row r="11" spans="1:65" x14ac:dyDescent="0.4">
      <c r="K11" s="9"/>
      <c r="U11" s="9"/>
      <c r="AE11" s="9"/>
      <c r="AO11" s="9"/>
      <c r="AY11" s="9"/>
    </row>
    <row r="12" spans="1:65" x14ac:dyDescent="0.4">
      <c r="K12" s="9"/>
      <c r="U12" s="9"/>
      <c r="AE12" s="9"/>
      <c r="AO12" s="9"/>
      <c r="AY12" s="9"/>
    </row>
    <row r="13" spans="1:65" x14ac:dyDescent="0.4">
      <c r="K13" s="9"/>
      <c r="U13" s="9"/>
      <c r="AE13" s="9"/>
      <c r="AO13" s="9"/>
      <c r="AY13" s="9"/>
    </row>
    <row r="14" spans="1:65" x14ac:dyDescent="0.4">
      <c r="K14" s="9"/>
      <c r="U14" s="9"/>
      <c r="AE14" s="9"/>
      <c r="AO14" s="9"/>
      <c r="AY14" s="9"/>
      <c r="AZ14" t="s">
        <v>71</v>
      </c>
      <c r="BA14">
        <v>250</v>
      </c>
    </row>
    <row r="15" spans="1:65" x14ac:dyDescent="0.4">
      <c r="AZ15" t="s">
        <v>70</v>
      </c>
      <c r="BA15">
        <v>200</v>
      </c>
    </row>
    <row r="16" spans="1:65" x14ac:dyDescent="0.4">
      <c r="AZ16" t="s">
        <v>74</v>
      </c>
      <c r="BA16">
        <v>170</v>
      </c>
    </row>
    <row r="17" spans="1:53" x14ac:dyDescent="0.4">
      <c r="AZ17" t="s">
        <v>126</v>
      </c>
      <c r="BA17">
        <v>225</v>
      </c>
    </row>
    <row r="18" spans="1:53" x14ac:dyDescent="0.4">
      <c r="AZ18" t="s">
        <v>75</v>
      </c>
      <c r="BA18">
        <v>250</v>
      </c>
    </row>
    <row r="19" spans="1:53" x14ac:dyDescent="0.4">
      <c r="A19" s="7" t="s">
        <v>70</v>
      </c>
      <c r="B19" t="s">
        <v>117</v>
      </c>
      <c r="C19">
        <v>14</v>
      </c>
      <c r="AZ19" t="s">
        <v>76</v>
      </c>
      <c r="BA19">
        <v>250</v>
      </c>
    </row>
    <row r="20" spans="1:53" x14ac:dyDescent="0.4">
      <c r="A20" s="8" t="s">
        <v>71</v>
      </c>
      <c r="B20">
        <v>22</v>
      </c>
      <c r="C20" t="s">
        <v>116</v>
      </c>
      <c r="AZ20" t="s">
        <v>73</v>
      </c>
      <c r="BA20">
        <v>245</v>
      </c>
    </row>
    <row r="21" spans="1:53" x14ac:dyDescent="0.4">
      <c r="A21" s="8" t="s">
        <v>72</v>
      </c>
      <c r="B21">
        <v>26</v>
      </c>
      <c r="C21" t="s">
        <v>119</v>
      </c>
    </row>
    <row r="22" spans="1:53" x14ac:dyDescent="0.4">
      <c r="A22" s="8" t="s">
        <v>73</v>
      </c>
      <c r="B22" t="s">
        <v>120</v>
      </c>
      <c r="C22">
        <v>15</v>
      </c>
    </row>
    <row r="23" spans="1:53" x14ac:dyDescent="0.4">
      <c r="A23" s="8" t="s">
        <v>74</v>
      </c>
      <c r="B23" t="s">
        <v>117</v>
      </c>
      <c r="C23" t="s">
        <v>119</v>
      </c>
    </row>
    <row r="24" spans="1:53" x14ac:dyDescent="0.4">
      <c r="A24" s="8" t="s">
        <v>75</v>
      </c>
      <c r="B24">
        <v>21</v>
      </c>
      <c r="C24" t="s">
        <v>113</v>
      </c>
    </row>
    <row r="25" spans="1:53" x14ac:dyDescent="0.4">
      <c r="A25" s="8" t="s">
        <v>76</v>
      </c>
      <c r="B25" t="s">
        <v>114</v>
      </c>
      <c r="C25">
        <v>14</v>
      </c>
    </row>
  </sheetData>
  <conditionalFormatting sqref="AZ4:AZ10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867E-D632-4E28-AEF0-68C6EAA68E4C}">
  <dimension ref="A1:BM31"/>
  <sheetViews>
    <sheetView topLeftCell="J1" workbookViewId="0">
      <selection activeCell="L5" sqref="L5"/>
    </sheetView>
  </sheetViews>
  <sheetFormatPr defaultRowHeight="14.6" x14ac:dyDescent="0.4"/>
  <cols>
    <col min="1" max="7" width="10.3046875" customWidth="1"/>
    <col min="12" max="12" width="18.69140625" customWidth="1"/>
    <col min="22" max="22" width="18.69140625" customWidth="1"/>
    <col min="32" max="32" width="18.69140625" customWidth="1"/>
    <col min="33" max="33" width="11.3046875" customWidth="1"/>
    <col min="42" max="42" width="18.69140625" customWidth="1"/>
    <col min="52" max="52" width="18.69140625" customWidth="1"/>
  </cols>
  <sheetData>
    <row r="1" spans="1:65" x14ac:dyDescent="0.4">
      <c r="L1" t="s">
        <v>43</v>
      </c>
      <c r="V1" t="s">
        <v>43</v>
      </c>
      <c r="AF1" t="s">
        <v>43</v>
      </c>
      <c r="AP1" t="s">
        <v>43</v>
      </c>
      <c r="AZ1" t="s">
        <v>43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77</v>
      </c>
      <c r="B4" s="1">
        <f>IFERROR(VLOOKUP($A4,L:R,7,FALSE),0)</f>
        <v>6.5</v>
      </c>
      <c r="C4" s="1">
        <f>IFERROR(IF(VLOOKUP($A4,V:AB,7,FALSE)&lt;0,0,VLOOKUP($A4,V:AB,7,FALSE)),0)</f>
        <v>10</v>
      </c>
      <c r="D4" s="1">
        <f>IFERROR(IF(VLOOKUP($A4,AF:AL,7,FALSE)&lt;0,0,VLOOKUP($A4,AF:AL,7,FALSE)),0)</f>
        <v>8.5</v>
      </c>
      <c r="E4" s="1">
        <f>IFERROR(IF(VLOOKUP($A4,AP:AV,7,FALSE)&lt;0,0,VLOOKUP($A4,AP:AV,7,FALSE)),0)</f>
        <v>6</v>
      </c>
      <c r="F4" s="1">
        <f>IFERROR(IF(VLOOKUP($A4,AZ:BF,3,FALSE)=0,0,VLOOKUP($A4,AZ:BF,7,FALSE)),0)</f>
        <v>0</v>
      </c>
      <c r="H4" s="1">
        <f>SUM(B4:G4)</f>
        <v>31</v>
      </c>
      <c r="I4" s="1">
        <f>RANK(H4,H$4:H$13,0)</f>
        <v>5</v>
      </c>
      <c r="K4" s="9" t="s">
        <v>34</v>
      </c>
      <c r="L4" s="1" t="str">
        <f>A4</f>
        <v>Cam Allen</v>
      </c>
      <c r="M4" s="1">
        <v>3</v>
      </c>
      <c r="N4" s="3">
        <v>60</v>
      </c>
      <c r="O4" s="1">
        <f>M4/N4</f>
        <v>0.05</v>
      </c>
      <c r="P4" s="1">
        <f>RANK(O4,O$4:O$13,0)</f>
        <v>4</v>
      </c>
      <c r="Q4" s="1">
        <f>IF(ISBLANK(M4),0,10-P4+1)</f>
        <v>7</v>
      </c>
      <c r="R4" s="1">
        <f>IF(Q4=0,0,IF(COUNTIF(Q$4:Q$13,Q4)&gt;1,Q4-((COUNTIF(Q$4:Q$13,Q4)-1)/2),Q4))</f>
        <v>6.5</v>
      </c>
      <c r="S4" s="1">
        <f>R4</f>
        <v>6.5</v>
      </c>
      <c r="U4" s="9" t="s">
        <v>34</v>
      </c>
      <c r="V4" s="1" t="str" cm="1">
        <f t="array" ref="V4:V13">_xlfn.SORTBY(L4:L13,S4:S13,1)</f>
        <v>Humberto Castenada</v>
      </c>
      <c r="W4" s="3">
        <v>1</v>
      </c>
      <c r="X4" s="1">
        <v>60</v>
      </c>
      <c r="Y4" s="1">
        <f>W4/X4</f>
        <v>1.6666666666666666E-2</v>
      </c>
      <c r="Z4" s="1">
        <f>RANK(Y4,Y$4:Y$13,0)</f>
        <v>8</v>
      </c>
      <c r="AA4" s="1">
        <f>IF(ISBLANK(W4),0,10-Z4+1)</f>
        <v>3</v>
      </c>
      <c r="AB4" s="1">
        <f>IF(COUNTIF(AA$4:AA$13,AA4)&gt;1,AA4-((COUNTIF(AA$4:AA$13,AA4)-1)/2),AA4)</f>
        <v>2.5</v>
      </c>
      <c r="AC4" s="1">
        <f>(VLOOKUP(V4,L$3:T$13,8,FALSE)+AB4)</f>
        <v>4.5</v>
      </c>
      <c r="AE4" s="9" t="s">
        <v>34</v>
      </c>
      <c r="AF4" s="1" t="str" cm="1">
        <f t="array" ref="AF4:AF13">_xlfn.SORTBY(V4:V13,AC4:AC13,1)</f>
        <v>Humberto Castenada</v>
      </c>
      <c r="AG4" s="3">
        <v>5</v>
      </c>
      <c r="AH4" s="1">
        <v>1</v>
      </c>
      <c r="AI4" s="1">
        <f t="shared" ref="AI4:AI6" si="0">AG4/AH4</f>
        <v>5</v>
      </c>
      <c r="AJ4" s="1">
        <f>RANK(AI4,AI$4:AI$13,0)</f>
        <v>8</v>
      </c>
      <c r="AK4" s="1">
        <f>IF(ISBLANK(AG4),0,10-AJ4+1)</f>
        <v>3</v>
      </c>
      <c r="AL4" s="1">
        <f>IF(COUNTIF(AK$4:AK$13,AK4)&gt;1,AK4-((COUNTIF(AK$4:AK$13,AK4)-1)/2),AK4)</f>
        <v>3</v>
      </c>
      <c r="AM4" s="1">
        <f>(VLOOKUP(AF4,V$3:AD$13,8,FALSE)+AL4)</f>
        <v>7.5</v>
      </c>
      <c r="AO4" s="9" t="s">
        <v>34</v>
      </c>
      <c r="AP4" s="1" t="str" cm="1">
        <f t="array" ref="AP4:AP13">_xlfn.SORTBY(AF4:AF13,AM4:AM13,1)</f>
        <v>Anthony Van Duzer</v>
      </c>
      <c r="AQ4" s="1">
        <v>0</v>
      </c>
      <c r="AR4" s="3">
        <v>1</v>
      </c>
      <c r="AS4" s="1">
        <f t="shared" ref="AS4:AS6" si="1">AQ4/AR4</f>
        <v>0</v>
      </c>
      <c r="AT4" s="1">
        <f>RANK(AS4,AS$4:AS$13,0)</f>
        <v>10</v>
      </c>
      <c r="AU4" s="1">
        <f>IF(ISBLANK(AQ4),0,10-AT4+1)</f>
        <v>1</v>
      </c>
      <c r="AV4" s="1">
        <f>IF(COUNTIF(AU$4:AU$13,AU4)&gt;1,AU4-((COUNTIF(AU$4:AU$13,AU4)-1)/2),AU4)</f>
        <v>1</v>
      </c>
      <c r="AW4" s="1">
        <f>(VLOOKUP(AP4,AF$3:AN$13,8,FALSE)+AV4)</f>
        <v>7.5</v>
      </c>
      <c r="AY4" s="9" t="s">
        <v>34</v>
      </c>
      <c r="AZ4" s="1" t="str" cm="1">
        <f t="array" ref="AZ4:AZ13">_xlfn.SORTBY(AP4:AP13,AW4:AW13,1)</f>
        <v>Anthony Van Duzer</v>
      </c>
      <c r="BA4" s="1">
        <f>VLOOKUP(AZ4,AZ$19:BA$28,2,FALSE)</f>
        <v>275</v>
      </c>
      <c r="BB4" s="3">
        <v>0</v>
      </c>
      <c r="BC4">
        <f>IF(ISBLANK(BB4),NA(),IF(BB4=0,0,BA4+(BB4*0.0001)))</f>
        <v>0</v>
      </c>
      <c r="BD4" s="1">
        <f>RANK(BC4,BC$4:BC$13,0)</f>
        <v>7</v>
      </c>
      <c r="BE4" s="1">
        <f>IF(ISBLANK(BA4),0,10-BD4+1)</f>
        <v>4</v>
      </c>
      <c r="BF4" s="1">
        <f>IF(COUNTIF(BE$4:BE$13,BE4)&gt;1,BE4-((COUNTIF(BE$4:BE$13,BE4)-1)/2),BE4)</f>
        <v>2.5</v>
      </c>
      <c r="BG4" s="1">
        <f>(VLOOKUP(AZ4,AP$3:AX$13,8,FALSE)+BF4)</f>
        <v>10</v>
      </c>
      <c r="BL4" s="1" t="e">
        <f>BJ4/BK4</f>
        <v>#DIV/0!</v>
      </c>
      <c r="BM4" s="1" t="e">
        <f>RANK(BL4,BL$4:BL$13,1)</f>
        <v>#DIV/0!</v>
      </c>
    </row>
    <row r="5" spans="1:65" s="1" customFormat="1" ht="18.75" customHeight="1" x14ac:dyDescent="0.4">
      <c r="A5" s="8" t="s">
        <v>78</v>
      </c>
      <c r="B5" s="1">
        <f>IFERROR(VLOOKUP($A5,L:R,7,FALSE),0)</f>
        <v>10</v>
      </c>
      <c r="C5" s="1">
        <f>IFERROR(IF(VLOOKUP($A5,V:AB,7,FALSE)&lt;0,0,VLOOKUP($A5,V:AB,7,FALSE)),0)</f>
        <v>5</v>
      </c>
      <c r="D5" s="1">
        <f>IFERROR(IF(VLOOKUP($A5,AF:AL,7,FALSE)&lt;0,0,VLOOKUP($A5,AF:AL,7,FALSE)),0)</f>
        <v>8.5</v>
      </c>
      <c r="E5" s="1">
        <f>IFERROR(IF(VLOOKUP($A5,AP:AV,7,FALSE)&lt;0,0,VLOOKUP($A5,AP:AV,7,FALSE)),0)</f>
        <v>8</v>
      </c>
      <c r="F5" s="1">
        <f t="shared" ref="F5:F13" si="2">IFERROR(IF(VLOOKUP($A5,AZ:BF,3,FALSE)=0,0,VLOOKUP($A5,AZ:BF,7,FALSE)),0)</f>
        <v>10</v>
      </c>
      <c r="H5" s="1">
        <f t="shared" ref="H5:H6" si="3">SUM(B5:G5)</f>
        <v>41.5</v>
      </c>
      <c r="I5" s="1">
        <f t="shared" ref="I5:I13" si="4">RANK(H5,H$4:H$13,0)</f>
        <v>2</v>
      </c>
      <c r="K5" s="9" t="s">
        <v>35</v>
      </c>
      <c r="L5" s="1" t="str">
        <f t="shared" ref="L5:L6" si="5">A5</f>
        <v>Paul Rapalo</v>
      </c>
      <c r="M5" s="1">
        <v>4</v>
      </c>
      <c r="N5" s="3">
        <v>29.87</v>
      </c>
      <c r="O5" s="1">
        <f t="shared" ref="O5:O13" si="6">M5/N5</f>
        <v>0.13391362571141613</v>
      </c>
      <c r="P5" s="1">
        <f t="shared" ref="P5:P13" si="7">RANK(O5,O$4:O$13,0)</f>
        <v>1</v>
      </c>
      <c r="Q5" s="1">
        <f t="shared" ref="Q5:Q13" si="8">IF(ISBLANK(M5),0,10-P5+1)</f>
        <v>10</v>
      </c>
      <c r="R5" s="1">
        <f t="shared" ref="R5:R13" si="9">IF(Q5=0,0,IF(COUNTIF(Q$4:Q$13,Q5)&gt;1,Q5-((COUNTIF(Q$4:Q$13,Q5)-1)/2),Q5))</f>
        <v>10</v>
      </c>
      <c r="S5" s="1">
        <f t="shared" ref="S5:S13" si="10">R5</f>
        <v>10</v>
      </c>
      <c r="U5" s="9" t="s">
        <v>35</v>
      </c>
      <c r="V5" s="1" t="str">
        <v>Joe Navarrette</v>
      </c>
      <c r="W5" s="3">
        <v>5</v>
      </c>
      <c r="X5" s="1">
        <v>25.47</v>
      </c>
      <c r="Y5" s="1">
        <f t="shared" ref="Y5:Y13" si="11">W5/X5</f>
        <v>0.19630938358853553</v>
      </c>
      <c r="Z5" s="1">
        <f t="shared" ref="Z5:Z13" si="12">RANK(Y5,Y$3:Y$13,0)</f>
        <v>4</v>
      </c>
      <c r="AA5" s="1">
        <f t="shared" ref="AA5:AA13" si="13">IF(ISBLANK(W5),0,10-Z5+1)</f>
        <v>7</v>
      </c>
      <c r="AB5" s="1">
        <f t="shared" ref="AB5:AB13" si="14">IF(COUNTIF(AA$4:AA$13,AA5)&gt;1,AA5-((COUNTIF(AA$4:AA$13,AA5)-1)/2),AA5)</f>
        <v>7</v>
      </c>
      <c r="AC5" s="1">
        <f t="shared" ref="AC5:AC13" si="15">(VLOOKUP(V5,L$3:T$13,8,FALSE)+AB5)</f>
        <v>9</v>
      </c>
      <c r="AE5" s="9" t="s">
        <v>35</v>
      </c>
      <c r="AF5" s="1" t="str">
        <v>Matthew Joey</v>
      </c>
      <c r="AG5" s="3">
        <v>6</v>
      </c>
      <c r="AH5" s="1">
        <v>1</v>
      </c>
      <c r="AI5" s="1">
        <f t="shared" ref="AI5:AI13" si="16">AG5/AH5</f>
        <v>6</v>
      </c>
      <c r="AJ5" s="1">
        <f t="shared" ref="AJ5:AJ13" si="17">RANK(AI5,AI$4:AI$13,0)</f>
        <v>7</v>
      </c>
      <c r="AK5" s="1">
        <f t="shared" ref="AK5:AK13" si="18">IF(ISBLANK(AG5),0,10-AJ5+1)</f>
        <v>4</v>
      </c>
      <c r="AL5" s="1">
        <f t="shared" ref="AL5:AL13" si="19">IF(COUNTIF(AK$4:AK$13,AK5)&gt;1,AK5-((COUNTIF(AK$4:AK$13,AK5)-1)/2),AK5)</f>
        <v>4</v>
      </c>
      <c r="AM5" s="1">
        <f t="shared" ref="AM5:AM13" si="20">(VLOOKUP(AF5,V$3:AD$13,8,FALSE)+AL5)</f>
        <v>8.5</v>
      </c>
      <c r="AO5" s="9" t="s">
        <v>35</v>
      </c>
      <c r="AP5" s="1" t="str">
        <v>Humberto Castenada</v>
      </c>
      <c r="AQ5" s="1">
        <v>120</v>
      </c>
      <c r="AR5" s="3">
        <v>1</v>
      </c>
      <c r="AS5" s="1">
        <f t="shared" ref="AS5:AS13" si="21">AQ5/AR5</f>
        <v>120</v>
      </c>
      <c r="AT5" s="1">
        <f t="shared" ref="AT5:AT13" si="22">RANK(AS5,AS$4:AS$13,0)</f>
        <v>7</v>
      </c>
      <c r="AU5" s="1">
        <f t="shared" ref="AU5:AU13" si="23">IF(ISBLANK(AQ5),0,10-AT5+1)</f>
        <v>4</v>
      </c>
      <c r="AV5" s="1">
        <f t="shared" ref="AV5:AV13" si="24">IF(COUNTIF(AU$4:AU$13,AU5)&gt;1,AU5-((COUNTIF(AU$4:AU$13,AU5)-1)/2),AU5)</f>
        <v>4</v>
      </c>
      <c r="AW5" s="1">
        <f t="shared" ref="AW5:AW13" si="25">(VLOOKUP(AP5,AF$3:AN$13,8,FALSE)+AV5)</f>
        <v>11.5</v>
      </c>
      <c r="AY5" s="9" t="s">
        <v>35</v>
      </c>
      <c r="AZ5" s="1" t="str">
        <v>Humberto Castenada</v>
      </c>
      <c r="BA5" s="1">
        <v>0</v>
      </c>
      <c r="BB5" s="3">
        <v>0</v>
      </c>
      <c r="BC5">
        <f t="shared" ref="BC5:BC14" si="26">IF(ISBLANK(BB5),NA(),IF(BB5=0,0,BA5+(BB5*0.0001)))</f>
        <v>0</v>
      </c>
      <c r="BD5" s="1">
        <f t="shared" ref="BD5:BD13" si="27">RANK(BC5,BC$4:BC$13,0)</f>
        <v>7</v>
      </c>
      <c r="BE5" s="1">
        <f t="shared" ref="BE5:BE13" si="28">IF(ISBLANK(BA5),0,10-BD5+1)</f>
        <v>4</v>
      </c>
      <c r="BF5" s="1">
        <f t="shared" ref="BF5:BF13" si="29">IF(COUNTIF(BE$4:BE$13,BE5)&gt;1,BE5-((COUNTIF(BE$4:BE$13,BE5)-1)/2),BE5)</f>
        <v>2.5</v>
      </c>
      <c r="BG5" s="1">
        <f t="shared" ref="BG5:BG13" si="30">(VLOOKUP(AZ5,AP$3:AX$13,8,FALSE)+BF5)</f>
        <v>14</v>
      </c>
      <c r="BL5" s="1" t="e">
        <f t="shared" ref="BL5:BL6" si="31">BJ5/BK5</f>
        <v>#DIV/0!</v>
      </c>
      <c r="BM5" s="1" t="e">
        <f>RANK(BL5,BL$4:BL$6,1)</f>
        <v>#DIV/0!</v>
      </c>
    </row>
    <row r="6" spans="1:65" s="1" customFormat="1" ht="18.75" customHeight="1" x14ac:dyDescent="0.4">
      <c r="A6" s="8" t="s">
        <v>110</v>
      </c>
      <c r="B6" s="1">
        <f>IFERROR(VLOOKUP($A6,L:R,7,FALSE),0)</f>
        <v>6.5</v>
      </c>
      <c r="C6" s="1">
        <f>IFERROR(IF(VLOOKUP($A6,V:AB,7,FALSE)&lt;0,0,VLOOKUP($A6,V:AB,7,FALSE)),0)</f>
        <v>8</v>
      </c>
      <c r="D6" s="1">
        <f>IFERROR(IF(VLOOKUP($A6,AF:AL,7,FALSE)&lt;0,0,VLOOKUP($A6,AF:AL,7,FALSE)),0)</f>
        <v>2</v>
      </c>
      <c r="E6" s="1">
        <f>IFERROR(IF(VLOOKUP($A6,AP:AV,7,FALSE)&lt;0,0,VLOOKUP($A6,AP:AV,7,FALSE)),0)</f>
        <v>7</v>
      </c>
      <c r="F6" s="1">
        <f t="shared" si="2"/>
        <v>8</v>
      </c>
      <c r="G6" s="21"/>
      <c r="H6" s="1">
        <f t="shared" si="3"/>
        <v>31.5</v>
      </c>
      <c r="I6" s="1">
        <f t="shared" si="4"/>
        <v>4</v>
      </c>
      <c r="J6" s="1">
        <f>IFERROR(VLOOKUP($A6,T:Z,7,FALSE),0)</f>
        <v>0</v>
      </c>
      <c r="K6" s="9" t="s">
        <v>34</v>
      </c>
      <c r="L6" s="1" t="str">
        <f t="shared" si="5"/>
        <v>Andre Jizmejian</v>
      </c>
      <c r="M6" s="1">
        <v>3</v>
      </c>
      <c r="N6" s="3">
        <v>60</v>
      </c>
      <c r="O6" s="1">
        <f t="shared" si="6"/>
        <v>0.05</v>
      </c>
      <c r="P6" s="1">
        <f t="shared" si="7"/>
        <v>4</v>
      </c>
      <c r="Q6" s="1">
        <f t="shared" si="8"/>
        <v>7</v>
      </c>
      <c r="R6" s="1">
        <f t="shared" si="9"/>
        <v>6.5</v>
      </c>
      <c r="S6" s="1">
        <f t="shared" si="10"/>
        <v>6.5</v>
      </c>
      <c r="U6" s="9" t="s">
        <v>34</v>
      </c>
      <c r="V6" s="1" t="str">
        <v>Matthew Joey</v>
      </c>
      <c r="W6" s="3">
        <v>1</v>
      </c>
      <c r="X6" s="1">
        <v>60</v>
      </c>
      <c r="Y6" s="1">
        <f t="shared" si="11"/>
        <v>1.6666666666666666E-2</v>
      </c>
      <c r="Z6" s="1">
        <f t="shared" si="12"/>
        <v>8</v>
      </c>
      <c r="AA6" s="1">
        <f t="shared" si="13"/>
        <v>3</v>
      </c>
      <c r="AB6" s="1">
        <f t="shared" si="14"/>
        <v>2.5</v>
      </c>
      <c r="AC6" s="1">
        <f t="shared" si="15"/>
        <v>4.5</v>
      </c>
      <c r="AE6" s="9" t="s">
        <v>34</v>
      </c>
      <c r="AF6" s="1" t="str">
        <v>Anthony Van Duzer</v>
      </c>
      <c r="AG6" s="3">
        <v>0</v>
      </c>
      <c r="AH6" s="1">
        <v>1</v>
      </c>
      <c r="AI6" s="1">
        <f t="shared" si="16"/>
        <v>0</v>
      </c>
      <c r="AJ6" s="1">
        <f t="shared" si="17"/>
        <v>10</v>
      </c>
      <c r="AK6" s="1">
        <f t="shared" si="18"/>
        <v>1</v>
      </c>
      <c r="AL6" s="1">
        <f t="shared" si="19"/>
        <v>1</v>
      </c>
      <c r="AM6" s="1">
        <f t="shared" si="20"/>
        <v>6.5</v>
      </c>
      <c r="AO6" s="9" t="s">
        <v>34</v>
      </c>
      <c r="AP6" s="1" t="str">
        <v>Matthew Joey</v>
      </c>
      <c r="AQ6" s="1">
        <v>103</v>
      </c>
      <c r="AR6" s="3">
        <v>1</v>
      </c>
      <c r="AS6" s="1">
        <f t="shared" si="21"/>
        <v>103</v>
      </c>
      <c r="AT6" s="1">
        <f t="shared" si="22"/>
        <v>8</v>
      </c>
      <c r="AU6" s="1">
        <f t="shared" si="23"/>
        <v>3</v>
      </c>
      <c r="AV6" s="1">
        <f t="shared" si="24"/>
        <v>3</v>
      </c>
      <c r="AW6" s="1">
        <f t="shared" si="25"/>
        <v>11.5</v>
      </c>
      <c r="AY6" s="9" t="s">
        <v>34</v>
      </c>
      <c r="AZ6" s="1" t="str">
        <v>Matthew Joey</v>
      </c>
      <c r="BA6" s="1">
        <f t="shared" ref="BA5:BA13" si="32">VLOOKUP(AZ6,AZ$19:BA$28,2,FALSE)</f>
        <v>200</v>
      </c>
      <c r="BB6" s="3">
        <v>2</v>
      </c>
      <c r="BC6">
        <f t="shared" si="26"/>
        <v>200.00020000000001</v>
      </c>
      <c r="BD6" s="1">
        <f t="shared" si="27"/>
        <v>6</v>
      </c>
      <c r="BE6" s="1">
        <f t="shared" si="28"/>
        <v>5</v>
      </c>
      <c r="BF6" s="1">
        <f t="shared" si="29"/>
        <v>5</v>
      </c>
      <c r="BG6" s="1">
        <f t="shared" si="30"/>
        <v>16.5</v>
      </c>
      <c r="BL6" s="1" t="e">
        <f t="shared" si="31"/>
        <v>#DIV/0!</v>
      </c>
      <c r="BM6" s="1" t="e">
        <f>RANK(BL6,BL$4:BL$6,1)</f>
        <v>#DIV/0!</v>
      </c>
    </row>
    <row r="7" spans="1:65" s="1" customFormat="1" ht="18.75" customHeight="1" x14ac:dyDescent="0.4">
      <c r="A7" s="8" t="s">
        <v>79</v>
      </c>
      <c r="B7" s="1">
        <f>IFERROR(VLOOKUP($A7,L:R,7,FALSE),0)</f>
        <v>4.5</v>
      </c>
      <c r="C7" s="1">
        <f>IFERROR(IF(VLOOKUP($A7,V:AB,7,FALSE)&lt;0,0,VLOOKUP($A7,V:AB,7,FALSE)),0)</f>
        <v>4</v>
      </c>
      <c r="D7" s="1">
        <f>IFERROR(IF(VLOOKUP($A7,AF:AL,7,FALSE)&lt;0,0,VLOOKUP($A7,AF:AL,7,FALSE)),0)</f>
        <v>6</v>
      </c>
      <c r="E7" s="1">
        <f>IFERROR(IF(VLOOKUP($A7,AP:AV,7,FALSE)&lt;0,0,VLOOKUP($A7,AP:AV,7,FALSE)),0)</f>
        <v>5</v>
      </c>
      <c r="F7" s="1">
        <f t="shared" si="2"/>
        <v>7</v>
      </c>
      <c r="G7" s="21"/>
      <c r="H7" s="1">
        <f t="shared" ref="H7:H13" si="33">SUM(B7:G7)</f>
        <v>26.5</v>
      </c>
      <c r="I7" s="1">
        <f t="shared" si="4"/>
        <v>6</v>
      </c>
      <c r="J7" s="1">
        <f>IFERROR(VLOOKUP($A7,T:Z,7,FALSE),0)</f>
        <v>0</v>
      </c>
      <c r="K7" s="9" t="s">
        <v>35</v>
      </c>
      <c r="L7" s="1" t="str">
        <f t="shared" ref="L7:L13" si="34">A7</f>
        <v>Joseph Mays</v>
      </c>
      <c r="M7" s="1">
        <v>2</v>
      </c>
      <c r="N7" s="3">
        <v>60</v>
      </c>
      <c r="O7" s="1">
        <f t="shared" si="6"/>
        <v>3.3333333333333333E-2</v>
      </c>
      <c r="P7" s="1">
        <f t="shared" si="7"/>
        <v>6</v>
      </c>
      <c r="Q7" s="1">
        <f t="shared" si="8"/>
        <v>5</v>
      </c>
      <c r="R7" s="1">
        <f t="shared" si="9"/>
        <v>4.5</v>
      </c>
      <c r="S7" s="1">
        <f t="shared" si="10"/>
        <v>4.5</v>
      </c>
      <c r="U7" s="9" t="s">
        <v>35</v>
      </c>
      <c r="V7" s="1" t="str">
        <v>Joseph Mays</v>
      </c>
      <c r="W7" s="3">
        <v>5</v>
      </c>
      <c r="X7" s="1">
        <v>34.880000000000003</v>
      </c>
      <c r="Y7" s="1">
        <f t="shared" si="11"/>
        <v>0.14334862385321101</v>
      </c>
      <c r="Z7" s="1">
        <f t="shared" si="12"/>
        <v>7</v>
      </c>
      <c r="AA7" s="1">
        <f t="shared" si="13"/>
        <v>4</v>
      </c>
      <c r="AB7" s="1">
        <f t="shared" si="14"/>
        <v>4</v>
      </c>
      <c r="AC7" s="1">
        <f t="shared" si="15"/>
        <v>8.5</v>
      </c>
      <c r="AE7" s="9" t="s">
        <v>35</v>
      </c>
      <c r="AF7" s="1" t="str">
        <v>Joseph Mays</v>
      </c>
      <c r="AG7" s="3">
        <v>8</v>
      </c>
      <c r="AH7" s="1">
        <v>1</v>
      </c>
      <c r="AI7" s="1">
        <f t="shared" si="16"/>
        <v>8</v>
      </c>
      <c r="AJ7" s="1">
        <f t="shared" si="17"/>
        <v>4</v>
      </c>
      <c r="AK7" s="1">
        <f t="shared" si="18"/>
        <v>7</v>
      </c>
      <c r="AL7" s="1">
        <f t="shared" si="19"/>
        <v>6</v>
      </c>
      <c r="AM7" s="1">
        <f t="shared" si="20"/>
        <v>14.5</v>
      </c>
      <c r="AO7" s="9" t="s">
        <v>35</v>
      </c>
      <c r="AP7" s="1" t="str">
        <v>Joseph Mays</v>
      </c>
      <c r="AQ7" s="1">
        <v>176</v>
      </c>
      <c r="AR7" s="3">
        <v>1</v>
      </c>
      <c r="AS7" s="1">
        <f t="shared" si="21"/>
        <v>176</v>
      </c>
      <c r="AT7" s="1">
        <f t="shared" si="22"/>
        <v>6</v>
      </c>
      <c r="AU7" s="1">
        <f t="shared" si="23"/>
        <v>5</v>
      </c>
      <c r="AV7" s="1">
        <f t="shared" si="24"/>
        <v>5</v>
      </c>
      <c r="AW7" s="1">
        <f t="shared" si="25"/>
        <v>19.5</v>
      </c>
      <c r="AY7" s="9" t="s">
        <v>35</v>
      </c>
      <c r="AZ7" s="1" t="str">
        <v>Joe Navarrette</v>
      </c>
      <c r="BA7" s="1">
        <f t="shared" si="32"/>
        <v>225</v>
      </c>
      <c r="BB7" s="3">
        <v>1</v>
      </c>
      <c r="BC7">
        <f t="shared" si="26"/>
        <v>225.0001</v>
      </c>
      <c r="BD7" s="1">
        <f t="shared" si="27"/>
        <v>5</v>
      </c>
      <c r="BE7" s="1">
        <f t="shared" si="28"/>
        <v>6</v>
      </c>
      <c r="BF7" s="1">
        <f t="shared" si="29"/>
        <v>6</v>
      </c>
      <c r="BG7" s="1">
        <f t="shared" si="30"/>
        <v>23</v>
      </c>
      <c r="BL7" s="1" t="e">
        <f t="shared" ref="BL7:BL13" si="35">BJ7/BK7</f>
        <v>#DIV/0!</v>
      </c>
      <c r="BM7" s="1" t="e">
        <f>RANK(BL7,BL$4:BL$6,1)</f>
        <v>#DIV/0!</v>
      </c>
    </row>
    <row r="8" spans="1:65" s="1" customFormat="1" ht="18.75" customHeight="1" x14ac:dyDescent="0.4">
      <c r="A8" s="8" t="s">
        <v>80</v>
      </c>
      <c r="B8" s="1">
        <f>IFERROR(VLOOKUP($A8,L:R,7,FALSE),0)</f>
        <v>9</v>
      </c>
      <c r="C8" s="1">
        <f>IFERROR(IF(VLOOKUP($A8,V:AB,7,FALSE)&lt;0,0,VLOOKUP($A8,V:AB,7,FALSE)),0)</f>
        <v>6</v>
      </c>
      <c r="D8" s="1">
        <f>IFERROR(IF(VLOOKUP($A8,AF:AL,7,FALSE)&lt;0,0,VLOOKUP($A8,AF:AL,7,FALSE)),0)</f>
        <v>10</v>
      </c>
      <c r="E8" s="1">
        <f>IFERROR(IF(VLOOKUP($A8,AP:AV,7,FALSE)&lt;0,0,VLOOKUP($A8,AP:AV,7,FALSE)),0)</f>
        <v>10</v>
      </c>
      <c r="F8" s="1">
        <f t="shared" si="2"/>
        <v>9</v>
      </c>
      <c r="G8" s="21"/>
      <c r="H8" s="1">
        <f t="shared" si="33"/>
        <v>44</v>
      </c>
      <c r="I8" s="1">
        <f t="shared" si="4"/>
        <v>1</v>
      </c>
      <c r="J8" s="1">
        <f>IFERROR(VLOOKUP($A8,T:Z,7,FALSE),0)</f>
        <v>0</v>
      </c>
      <c r="K8" s="9" t="s">
        <v>34</v>
      </c>
      <c r="L8" s="1" t="str">
        <f t="shared" si="34"/>
        <v>Brandon Kiefer</v>
      </c>
      <c r="M8" s="1">
        <v>4</v>
      </c>
      <c r="N8" s="3">
        <v>31.84</v>
      </c>
      <c r="O8" s="1">
        <f t="shared" si="6"/>
        <v>0.12562814070351758</v>
      </c>
      <c r="P8" s="1">
        <f t="shared" si="7"/>
        <v>2</v>
      </c>
      <c r="Q8" s="1">
        <f t="shared" si="8"/>
        <v>9</v>
      </c>
      <c r="R8" s="1">
        <f t="shared" si="9"/>
        <v>9</v>
      </c>
      <c r="S8" s="1">
        <f t="shared" si="10"/>
        <v>9</v>
      </c>
      <c r="U8" s="9" t="s">
        <v>34</v>
      </c>
      <c r="V8" s="1" t="str">
        <v>Anthony Van Duzer</v>
      </c>
      <c r="W8" s="3">
        <v>0</v>
      </c>
      <c r="X8" s="1">
        <v>60</v>
      </c>
      <c r="Y8" s="1">
        <f t="shared" si="11"/>
        <v>0</v>
      </c>
      <c r="Z8" s="1">
        <f t="shared" si="12"/>
        <v>10</v>
      </c>
      <c r="AA8" s="1">
        <f t="shared" si="13"/>
        <v>1</v>
      </c>
      <c r="AB8" s="1">
        <f t="shared" si="14"/>
        <v>1</v>
      </c>
      <c r="AC8" s="1">
        <f t="shared" si="15"/>
        <v>5.5</v>
      </c>
      <c r="AE8" s="9" t="s">
        <v>34</v>
      </c>
      <c r="AF8" s="1" t="str">
        <v>Joe Navarrette</v>
      </c>
      <c r="AG8" s="3">
        <v>8</v>
      </c>
      <c r="AH8" s="1">
        <v>1</v>
      </c>
      <c r="AI8" s="1">
        <f t="shared" si="16"/>
        <v>8</v>
      </c>
      <c r="AJ8" s="1">
        <f t="shared" si="17"/>
        <v>4</v>
      </c>
      <c r="AK8" s="1">
        <f t="shared" si="18"/>
        <v>7</v>
      </c>
      <c r="AL8" s="1">
        <f t="shared" si="19"/>
        <v>6</v>
      </c>
      <c r="AM8" s="1">
        <f t="shared" si="20"/>
        <v>15</v>
      </c>
      <c r="AO8" s="9" t="s">
        <v>34</v>
      </c>
      <c r="AP8" s="1" t="str">
        <v>Joe Navarrette</v>
      </c>
      <c r="AQ8" s="1">
        <v>35</v>
      </c>
      <c r="AR8" s="3">
        <v>1</v>
      </c>
      <c r="AS8" s="1">
        <f t="shared" si="21"/>
        <v>35</v>
      </c>
      <c r="AT8" s="1">
        <f t="shared" si="22"/>
        <v>9</v>
      </c>
      <c r="AU8" s="1">
        <f t="shared" si="23"/>
        <v>2</v>
      </c>
      <c r="AV8" s="1">
        <f t="shared" si="24"/>
        <v>2</v>
      </c>
      <c r="AW8" s="1">
        <f t="shared" si="25"/>
        <v>17</v>
      </c>
      <c r="AY8" s="9" t="s">
        <v>34</v>
      </c>
      <c r="AZ8" s="1" t="str">
        <v>Joseph Mays</v>
      </c>
      <c r="BA8" s="1">
        <f t="shared" si="32"/>
        <v>225</v>
      </c>
      <c r="BB8" s="3">
        <v>2</v>
      </c>
      <c r="BC8">
        <f t="shared" si="26"/>
        <v>225.00020000000001</v>
      </c>
      <c r="BD8" s="1">
        <f t="shared" si="27"/>
        <v>4</v>
      </c>
      <c r="BE8" s="1">
        <f t="shared" si="28"/>
        <v>7</v>
      </c>
      <c r="BF8" s="1">
        <f t="shared" si="29"/>
        <v>7</v>
      </c>
      <c r="BG8" s="1">
        <f t="shared" si="30"/>
        <v>26.5</v>
      </c>
      <c r="BL8" s="1" t="e">
        <f t="shared" si="35"/>
        <v>#DIV/0!</v>
      </c>
      <c r="BM8" s="1" t="e">
        <f>RANK(BL8,BL$4:BL$6,1)</f>
        <v>#DIV/0!</v>
      </c>
    </row>
    <row r="9" spans="1:65" s="1" customFormat="1" ht="18.75" customHeight="1" x14ac:dyDescent="0.4">
      <c r="A9" s="8" t="s">
        <v>81</v>
      </c>
      <c r="B9" s="1">
        <f>IFERROR(VLOOKUP($A9,L:R,7,FALSE),0)</f>
        <v>8</v>
      </c>
      <c r="C9" s="1">
        <f>IFERROR(IF(VLOOKUP($A9,V:AB,7,FALSE)&lt;0,0,VLOOKUP($A9,V:AB,7,FALSE)),0)</f>
        <v>9</v>
      </c>
      <c r="D9" s="1">
        <f>IFERROR(IF(VLOOKUP($A9,AF:AL,7,FALSE)&lt;0,0,VLOOKUP($A9,AF:AL,7,FALSE)),0)</f>
        <v>6</v>
      </c>
      <c r="E9" s="1">
        <f>IFERROR(IF(VLOOKUP($A9,AP:AV,7,FALSE)&lt;0,0,VLOOKUP($A9,AP:AV,7,FALSE)),0)</f>
        <v>9</v>
      </c>
      <c r="F9" s="1">
        <f t="shared" si="2"/>
        <v>0</v>
      </c>
      <c r="G9" s="21"/>
      <c r="H9" s="1">
        <f t="shared" si="33"/>
        <v>32</v>
      </c>
      <c r="I9" s="1">
        <f t="shared" si="4"/>
        <v>3</v>
      </c>
      <c r="J9" s="1">
        <f>IFERROR(VLOOKUP($A9,T:Z,7,FALSE),0)</f>
        <v>0</v>
      </c>
      <c r="K9" s="9" t="s">
        <v>35</v>
      </c>
      <c r="L9" s="1" t="str">
        <f t="shared" si="34"/>
        <v>Anthony Bianchi</v>
      </c>
      <c r="M9" s="1">
        <v>4</v>
      </c>
      <c r="N9" s="3">
        <v>37.21</v>
      </c>
      <c r="O9" s="1">
        <f t="shared" si="6"/>
        <v>0.10749798441279226</v>
      </c>
      <c r="P9" s="1">
        <f t="shared" si="7"/>
        <v>3</v>
      </c>
      <c r="Q9" s="1">
        <f t="shared" si="8"/>
        <v>8</v>
      </c>
      <c r="R9" s="1">
        <f t="shared" si="9"/>
        <v>8</v>
      </c>
      <c r="S9" s="1">
        <f t="shared" si="10"/>
        <v>8</v>
      </c>
      <c r="U9" s="9" t="s">
        <v>35</v>
      </c>
      <c r="V9" s="1" t="str">
        <v>Cam Allen</v>
      </c>
      <c r="W9" s="3">
        <v>5</v>
      </c>
      <c r="X9" s="1">
        <v>18.78</v>
      </c>
      <c r="Y9" s="1">
        <f t="shared" si="11"/>
        <v>0.26624068157614483</v>
      </c>
      <c r="Z9" s="1">
        <f t="shared" si="12"/>
        <v>1</v>
      </c>
      <c r="AA9" s="1">
        <f t="shared" si="13"/>
        <v>10</v>
      </c>
      <c r="AB9" s="1">
        <f t="shared" si="14"/>
        <v>10</v>
      </c>
      <c r="AC9" s="1">
        <f t="shared" si="15"/>
        <v>16.5</v>
      </c>
      <c r="AE9" s="9" t="s">
        <v>35</v>
      </c>
      <c r="AF9" s="1" t="str">
        <v>Andre Jizmejian</v>
      </c>
      <c r="AG9" s="3">
        <v>4</v>
      </c>
      <c r="AH9" s="1">
        <v>1</v>
      </c>
      <c r="AI9" s="1">
        <f t="shared" si="16"/>
        <v>4</v>
      </c>
      <c r="AJ9" s="1">
        <f t="shared" si="17"/>
        <v>9</v>
      </c>
      <c r="AK9" s="1">
        <f t="shared" si="18"/>
        <v>2</v>
      </c>
      <c r="AL9" s="1">
        <f t="shared" si="19"/>
        <v>2</v>
      </c>
      <c r="AM9" s="1">
        <f t="shared" si="20"/>
        <v>16.5</v>
      </c>
      <c r="AO9" s="9" t="s">
        <v>35</v>
      </c>
      <c r="AP9" s="1" t="str">
        <v>Andre Jizmejian</v>
      </c>
      <c r="AQ9" s="1">
        <v>200</v>
      </c>
      <c r="AR9" s="3">
        <v>1</v>
      </c>
      <c r="AS9" s="1">
        <f t="shared" si="21"/>
        <v>200</v>
      </c>
      <c r="AT9" s="1">
        <f t="shared" si="22"/>
        <v>4</v>
      </c>
      <c r="AU9" s="1">
        <f t="shared" si="23"/>
        <v>7</v>
      </c>
      <c r="AV9" s="1">
        <f t="shared" si="24"/>
        <v>7</v>
      </c>
      <c r="AW9" s="1">
        <f t="shared" si="25"/>
        <v>23.5</v>
      </c>
      <c r="AY9" s="9" t="s">
        <v>35</v>
      </c>
      <c r="AZ9" s="1" t="str">
        <v>Andre Jizmejian</v>
      </c>
      <c r="BA9" s="1">
        <f t="shared" si="32"/>
        <v>250</v>
      </c>
      <c r="BB9" s="3">
        <v>2</v>
      </c>
      <c r="BC9">
        <f t="shared" si="26"/>
        <v>250.00020000000001</v>
      </c>
      <c r="BD9" s="1">
        <f t="shared" si="27"/>
        <v>3</v>
      </c>
      <c r="BE9" s="1">
        <f t="shared" si="28"/>
        <v>8</v>
      </c>
      <c r="BF9" s="1">
        <f t="shared" si="29"/>
        <v>8</v>
      </c>
      <c r="BG9" s="1">
        <f t="shared" si="30"/>
        <v>31.5</v>
      </c>
      <c r="BL9" s="1" t="e">
        <f t="shared" si="35"/>
        <v>#DIV/0!</v>
      </c>
      <c r="BM9" s="1" t="e">
        <f>RANK(BL9,BL$4:BL$6,1)</f>
        <v>#DIV/0!</v>
      </c>
    </row>
    <row r="10" spans="1:65" s="1" customFormat="1" ht="18.75" customHeight="1" x14ac:dyDescent="0.4">
      <c r="A10" s="8" t="s">
        <v>82</v>
      </c>
      <c r="B10" s="1">
        <f>IFERROR(VLOOKUP($A10,L:R,7,FALSE),0)</f>
        <v>2</v>
      </c>
      <c r="C10" s="1">
        <f>IFERROR(IF(VLOOKUP($A10,V:AB,7,FALSE)&lt;0,0,VLOOKUP($A10,V:AB,7,FALSE)),0)</f>
        <v>2.5</v>
      </c>
      <c r="D10" s="1">
        <f>IFERROR(IF(VLOOKUP($A10,AF:AL,7,FALSE)&lt;0,0,VLOOKUP($A10,AF:AL,7,FALSE)),0)</f>
        <v>3</v>
      </c>
      <c r="E10" s="1">
        <f>IFERROR(IF(VLOOKUP($A10,AP:AV,7,FALSE)&lt;0,0,VLOOKUP($A10,AP:AV,7,FALSE)),0)</f>
        <v>4</v>
      </c>
      <c r="F10" s="1">
        <f t="shared" si="2"/>
        <v>0</v>
      </c>
      <c r="G10" s="21"/>
      <c r="H10" s="1">
        <f t="shared" si="33"/>
        <v>11.5</v>
      </c>
      <c r="I10" s="1">
        <f t="shared" si="4"/>
        <v>9</v>
      </c>
      <c r="J10" s="1">
        <f>IFERROR(VLOOKUP($A10,T:Z,7,FALSE),0)</f>
        <v>0</v>
      </c>
      <c r="K10" s="9" t="s">
        <v>34</v>
      </c>
      <c r="L10" s="1" t="str">
        <f t="shared" si="34"/>
        <v>Humberto Castenada</v>
      </c>
      <c r="M10" s="1">
        <v>1</v>
      </c>
      <c r="N10" s="3">
        <v>60</v>
      </c>
      <c r="O10" s="1">
        <f t="shared" si="6"/>
        <v>1.6666666666666666E-2</v>
      </c>
      <c r="P10" s="1">
        <f t="shared" si="7"/>
        <v>8</v>
      </c>
      <c r="Q10" s="1">
        <f t="shared" si="8"/>
        <v>3</v>
      </c>
      <c r="R10" s="1">
        <f t="shared" si="9"/>
        <v>2</v>
      </c>
      <c r="S10" s="1">
        <f t="shared" si="10"/>
        <v>2</v>
      </c>
      <c r="U10" s="9" t="s">
        <v>34</v>
      </c>
      <c r="V10" s="1" t="str">
        <v>Andre Jizmejian</v>
      </c>
      <c r="W10" s="3">
        <v>5</v>
      </c>
      <c r="X10" s="1">
        <v>23.03</v>
      </c>
      <c r="Y10" s="1">
        <f t="shared" si="11"/>
        <v>0.21710811984368214</v>
      </c>
      <c r="Z10" s="1">
        <f t="shared" si="12"/>
        <v>3</v>
      </c>
      <c r="AA10" s="1">
        <f t="shared" si="13"/>
        <v>8</v>
      </c>
      <c r="AB10" s="1">
        <f t="shared" si="14"/>
        <v>8</v>
      </c>
      <c r="AC10" s="1">
        <f t="shared" si="15"/>
        <v>14.5</v>
      </c>
      <c r="AE10" s="9" t="s">
        <v>34</v>
      </c>
      <c r="AF10" s="1" t="str">
        <v>Brandon Kiefer</v>
      </c>
      <c r="AG10" s="3">
        <v>11</v>
      </c>
      <c r="AH10" s="1">
        <v>1</v>
      </c>
      <c r="AI10" s="1">
        <f t="shared" si="16"/>
        <v>11</v>
      </c>
      <c r="AJ10" s="1">
        <f t="shared" si="17"/>
        <v>1</v>
      </c>
      <c r="AK10" s="1">
        <f t="shared" si="18"/>
        <v>10</v>
      </c>
      <c r="AL10" s="1">
        <f t="shared" si="19"/>
        <v>10</v>
      </c>
      <c r="AM10" s="1">
        <f t="shared" si="20"/>
        <v>25</v>
      </c>
      <c r="AO10" s="9" t="s">
        <v>34</v>
      </c>
      <c r="AP10" s="1" t="str">
        <v>Anthony Bianchi</v>
      </c>
      <c r="AQ10" s="1">
        <v>280</v>
      </c>
      <c r="AR10" s="3">
        <v>1</v>
      </c>
      <c r="AS10" s="1">
        <f t="shared" si="21"/>
        <v>280</v>
      </c>
      <c r="AT10" s="1">
        <f t="shared" si="22"/>
        <v>2</v>
      </c>
      <c r="AU10" s="1">
        <f t="shared" si="23"/>
        <v>9</v>
      </c>
      <c r="AV10" s="1">
        <f t="shared" si="24"/>
        <v>9</v>
      </c>
      <c r="AW10" s="1">
        <f t="shared" si="25"/>
        <v>32</v>
      </c>
      <c r="AY10" s="9" t="s">
        <v>34</v>
      </c>
      <c r="AZ10" s="1" t="str">
        <v>Cam Allen</v>
      </c>
      <c r="BA10" s="1">
        <f t="shared" si="32"/>
        <v>275</v>
      </c>
      <c r="BB10" s="3">
        <v>0</v>
      </c>
      <c r="BC10">
        <f t="shared" si="26"/>
        <v>0</v>
      </c>
      <c r="BD10" s="1">
        <f t="shared" si="27"/>
        <v>7</v>
      </c>
      <c r="BE10" s="1">
        <f t="shared" si="28"/>
        <v>4</v>
      </c>
      <c r="BF10" s="1">
        <f t="shared" si="29"/>
        <v>2.5</v>
      </c>
      <c r="BG10" s="1">
        <f t="shared" si="30"/>
        <v>33.5</v>
      </c>
      <c r="BL10" s="1" t="e">
        <f t="shared" si="35"/>
        <v>#DIV/0!</v>
      </c>
      <c r="BM10" s="1" t="e">
        <f>RANK(BL10,BL$4:BL$6,1)</f>
        <v>#DIV/0!</v>
      </c>
    </row>
    <row r="11" spans="1:65" s="1" customFormat="1" ht="18.75" customHeight="1" x14ac:dyDescent="0.4">
      <c r="A11" s="8" t="s">
        <v>83</v>
      </c>
      <c r="B11" s="1">
        <f>IFERROR(VLOOKUP($A11,L:R,7,FALSE),0)</f>
        <v>2</v>
      </c>
      <c r="C11" s="1">
        <f>IFERROR(IF(VLOOKUP($A11,V:AB,7,FALSE)&lt;0,0,VLOOKUP($A11,V:AB,7,FALSE)),0)</f>
        <v>7</v>
      </c>
      <c r="D11" s="1">
        <f>IFERROR(IF(VLOOKUP($A11,AF:AL,7,FALSE)&lt;0,0,VLOOKUP($A11,AF:AL,7,FALSE)),0)</f>
        <v>6</v>
      </c>
      <c r="E11" s="1">
        <f>IFERROR(IF(VLOOKUP($A11,AP:AV,7,FALSE)&lt;0,0,VLOOKUP($A11,AP:AV,7,FALSE)),0)</f>
        <v>2</v>
      </c>
      <c r="F11" s="1">
        <f t="shared" si="2"/>
        <v>6</v>
      </c>
      <c r="G11" s="21"/>
      <c r="H11" s="1">
        <f t="shared" si="33"/>
        <v>23</v>
      </c>
      <c r="I11" s="1">
        <f t="shared" si="4"/>
        <v>7</v>
      </c>
      <c r="J11" s="1">
        <f>IFERROR(VLOOKUP($A11,T:Z,7,FALSE),0)</f>
        <v>0</v>
      </c>
      <c r="K11" s="9" t="s">
        <v>35</v>
      </c>
      <c r="L11" s="1" t="str">
        <f t="shared" si="34"/>
        <v>Joe Navarrette</v>
      </c>
      <c r="M11" s="1">
        <v>1</v>
      </c>
      <c r="N11" s="3">
        <v>60</v>
      </c>
      <c r="O11" s="1">
        <f t="shared" si="6"/>
        <v>1.6666666666666666E-2</v>
      </c>
      <c r="P11" s="1">
        <f t="shared" si="7"/>
        <v>8</v>
      </c>
      <c r="Q11" s="1">
        <f t="shared" si="8"/>
        <v>3</v>
      </c>
      <c r="R11" s="1">
        <f t="shared" si="9"/>
        <v>2</v>
      </c>
      <c r="S11" s="1">
        <f t="shared" si="10"/>
        <v>2</v>
      </c>
      <c r="U11" s="9" t="s">
        <v>35</v>
      </c>
      <c r="V11" s="1" t="str">
        <v>Anthony Bianchi</v>
      </c>
      <c r="W11" s="3">
        <v>5</v>
      </c>
      <c r="X11" s="1">
        <v>20.53</v>
      </c>
      <c r="Y11" s="1">
        <f t="shared" si="11"/>
        <v>0.24354603019970772</v>
      </c>
      <c r="Z11" s="1">
        <f t="shared" si="12"/>
        <v>2</v>
      </c>
      <c r="AA11" s="1">
        <f t="shared" si="13"/>
        <v>9</v>
      </c>
      <c r="AB11" s="1">
        <f t="shared" si="14"/>
        <v>9</v>
      </c>
      <c r="AC11" s="1">
        <f t="shared" si="15"/>
        <v>17</v>
      </c>
      <c r="AE11" s="9" t="s">
        <v>35</v>
      </c>
      <c r="AF11" s="1" t="str">
        <v>Paul Rapalo</v>
      </c>
      <c r="AG11" s="3">
        <v>9</v>
      </c>
      <c r="AH11" s="1">
        <v>1</v>
      </c>
      <c r="AI11" s="1">
        <f t="shared" si="16"/>
        <v>9</v>
      </c>
      <c r="AJ11" s="1">
        <f t="shared" si="17"/>
        <v>2</v>
      </c>
      <c r="AK11" s="1">
        <f t="shared" si="18"/>
        <v>9</v>
      </c>
      <c r="AL11" s="1">
        <f t="shared" si="19"/>
        <v>8.5</v>
      </c>
      <c r="AM11" s="1">
        <f t="shared" si="20"/>
        <v>23.5</v>
      </c>
      <c r="AO11" s="9" t="s">
        <v>35</v>
      </c>
      <c r="AP11" s="1" t="str">
        <v>Paul Rapalo</v>
      </c>
      <c r="AQ11" s="1">
        <v>260</v>
      </c>
      <c r="AR11" s="3">
        <v>1</v>
      </c>
      <c r="AS11" s="1">
        <f t="shared" si="21"/>
        <v>260</v>
      </c>
      <c r="AT11" s="1">
        <f t="shared" si="22"/>
        <v>3</v>
      </c>
      <c r="AU11" s="1">
        <f t="shared" si="23"/>
        <v>8</v>
      </c>
      <c r="AV11" s="1">
        <f t="shared" si="24"/>
        <v>8</v>
      </c>
      <c r="AW11" s="1">
        <f t="shared" si="25"/>
        <v>31.5</v>
      </c>
      <c r="AY11" s="9" t="s">
        <v>35</v>
      </c>
      <c r="AZ11" s="1" t="str">
        <v>Paul Rapalo</v>
      </c>
      <c r="BA11" s="1">
        <f t="shared" si="32"/>
        <v>295</v>
      </c>
      <c r="BB11" s="3">
        <v>2</v>
      </c>
      <c r="BC11">
        <f t="shared" si="26"/>
        <v>295.00020000000001</v>
      </c>
      <c r="BD11" s="1">
        <f t="shared" si="27"/>
        <v>1</v>
      </c>
      <c r="BE11" s="1">
        <f t="shared" si="28"/>
        <v>10</v>
      </c>
      <c r="BF11" s="1">
        <f t="shared" si="29"/>
        <v>10</v>
      </c>
      <c r="BG11" s="1">
        <f t="shared" si="30"/>
        <v>41.5</v>
      </c>
      <c r="BL11" s="1" t="e">
        <f t="shared" si="35"/>
        <v>#DIV/0!</v>
      </c>
      <c r="BM11" s="1" t="e">
        <f>RANK(BL11,BL$4:BL$6,1)</f>
        <v>#DIV/0!</v>
      </c>
    </row>
    <row r="12" spans="1:65" s="1" customFormat="1" ht="18.75" customHeight="1" x14ac:dyDescent="0.4">
      <c r="A12" s="8" t="s">
        <v>84</v>
      </c>
      <c r="B12" s="1">
        <f>IFERROR(VLOOKUP($A12,L:R,7,FALSE),0)</f>
        <v>4.5</v>
      </c>
      <c r="C12" s="1">
        <f>IFERROR(IF(VLOOKUP($A12,V:AB,7,FALSE)&lt;0,0,VLOOKUP($A12,V:AB,7,FALSE)),0)</f>
        <v>1</v>
      </c>
      <c r="D12" s="1">
        <f>IFERROR(IF(VLOOKUP($A12,AF:AL,7,FALSE)&lt;0,0,VLOOKUP($A12,AF:AL,7,FALSE)),0)</f>
        <v>1</v>
      </c>
      <c r="E12" s="1">
        <f>IFERROR(IF(VLOOKUP($A12,AP:AV,7,FALSE)&lt;0,0,VLOOKUP($A12,AP:AV,7,FALSE)),0)</f>
        <v>1</v>
      </c>
      <c r="F12" s="1">
        <f t="shared" si="2"/>
        <v>0</v>
      </c>
      <c r="G12" s="21"/>
      <c r="H12" s="1">
        <f t="shared" si="33"/>
        <v>7.5</v>
      </c>
      <c r="I12" s="1">
        <f t="shared" si="4"/>
        <v>10</v>
      </c>
      <c r="J12" s="1">
        <f>IFERROR(VLOOKUP($A12,T:Z,7,FALSE),0)</f>
        <v>0</v>
      </c>
      <c r="K12" s="9" t="s">
        <v>34</v>
      </c>
      <c r="L12" s="1" t="str">
        <f t="shared" si="34"/>
        <v>Anthony Van Duzer</v>
      </c>
      <c r="M12" s="1">
        <v>2</v>
      </c>
      <c r="N12" s="3">
        <v>60</v>
      </c>
      <c r="O12" s="1">
        <f t="shared" si="6"/>
        <v>3.3333333333333333E-2</v>
      </c>
      <c r="P12" s="1">
        <f t="shared" si="7"/>
        <v>6</v>
      </c>
      <c r="Q12" s="1">
        <f t="shared" si="8"/>
        <v>5</v>
      </c>
      <c r="R12" s="1">
        <f t="shared" si="9"/>
        <v>4.5</v>
      </c>
      <c r="S12" s="1">
        <f t="shared" si="10"/>
        <v>4.5</v>
      </c>
      <c r="U12" s="9" t="s">
        <v>34</v>
      </c>
      <c r="V12" s="1" t="str">
        <v>Brandon Kiefer</v>
      </c>
      <c r="W12" s="3">
        <v>5</v>
      </c>
      <c r="X12" s="1">
        <v>30.19</v>
      </c>
      <c r="Y12" s="1">
        <f t="shared" si="11"/>
        <v>0.16561775422325273</v>
      </c>
      <c r="Z12" s="1">
        <f t="shared" si="12"/>
        <v>5</v>
      </c>
      <c r="AA12" s="1">
        <f t="shared" si="13"/>
        <v>6</v>
      </c>
      <c r="AB12" s="1">
        <f t="shared" si="14"/>
        <v>6</v>
      </c>
      <c r="AC12" s="1">
        <f t="shared" si="15"/>
        <v>15</v>
      </c>
      <c r="AE12" s="9" t="s">
        <v>34</v>
      </c>
      <c r="AF12" s="1" t="str">
        <v>Cam Allen</v>
      </c>
      <c r="AG12" s="3">
        <v>9</v>
      </c>
      <c r="AH12" s="1">
        <v>1</v>
      </c>
      <c r="AI12" s="1">
        <f t="shared" si="16"/>
        <v>9</v>
      </c>
      <c r="AJ12" s="1">
        <f t="shared" si="17"/>
        <v>2</v>
      </c>
      <c r="AK12" s="1">
        <f t="shared" si="18"/>
        <v>9</v>
      </c>
      <c r="AL12" s="1">
        <f t="shared" si="19"/>
        <v>8.5</v>
      </c>
      <c r="AM12" s="1">
        <f t="shared" si="20"/>
        <v>25</v>
      </c>
      <c r="AO12" s="9" t="s">
        <v>34</v>
      </c>
      <c r="AP12" s="1" t="str">
        <v>Brandon Kiefer</v>
      </c>
      <c r="AQ12" s="1">
        <v>286</v>
      </c>
      <c r="AR12" s="3">
        <v>1</v>
      </c>
      <c r="AS12" s="1">
        <f t="shared" si="21"/>
        <v>286</v>
      </c>
      <c r="AT12" s="1">
        <f t="shared" si="22"/>
        <v>1</v>
      </c>
      <c r="AU12" s="1">
        <f t="shared" si="23"/>
        <v>10</v>
      </c>
      <c r="AV12" s="1">
        <f t="shared" si="24"/>
        <v>10</v>
      </c>
      <c r="AW12" s="1">
        <f t="shared" si="25"/>
        <v>35</v>
      </c>
      <c r="AY12" s="9" t="s">
        <v>34</v>
      </c>
      <c r="AZ12" s="1" t="str">
        <v>Anthony Bianchi</v>
      </c>
      <c r="BA12" s="1">
        <f t="shared" si="32"/>
        <v>250</v>
      </c>
      <c r="BB12" s="3">
        <v>0</v>
      </c>
      <c r="BC12">
        <f t="shared" si="26"/>
        <v>0</v>
      </c>
      <c r="BD12" s="1">
        <f t="shared" si="27"/>
        <v>7</v>
      </c>
      <c r="BE12" s="1">
        <f t="shared" si="28"/>
        <v>4</v>
      </c>
      <c r="BF12" s="1">
        <f t="shared" si="29"/>
        <v>2.5</v>
      </c>
      <c r="BG12" s="1">
        <f t="shared" si="30"/>
        <v>34.5</v>
      </c>
      <c r="BL12" s="1" t="e">
        <f t="shared" si="35"/>
        <v>#DIV/0!</v>
      </c>
      <c r="BM12" s="1" t="e">
        <f>RANK(BL12,BL$4:BL$6,1)</f>
        <v>#DIV/0!</v>
      </c>
    </row>
    <row r="13" spans="1:65" s="1" customFormat="1" ht="18.75" customHeight="1" x14ac:dyDescent="0.4">
      <c r="A13" s="8" t="s">
        <v>85</v>
      </c>
      <c r="B13" s="1">
        <f>IFERROR(VLOOKUP($A13,L:R,7,FALSE),0)</f>
        <v>2</v>
      </c>
      <c r="C13" s="1">
        <f>IFERROR(IF(VLOOKUP($A13,V:AB,7,FALSE)&lt;0,0,VLOOKUP($A13,V:AB,7,FALSE)),0)</f>
        <v>2.5</v>
      </c>
      <c r="D13" s="1">
        <f>IFERROR(IF(VLOOKUP($A13,AF:AL,7,FALSE)&lt;0,0,VLOOKUP($A13,AF:AL,7,FALSE)),0)</f>
        <v>4</v>
      </c>
      <c r="E13" s="1">
        <f>IFERROR(IF(VLOOKUP($A13,AP:AV,7,FALSE)&lt;0,0,VLOOKUP($A13,AP:AV,7,FALSE)),0)</f>
        <v>3</v>
      </c>
      <c r="F13" s="1">
        <f t="shared" si="2"/>
        <v>5</v>
      </c>
      <c r="G13" s="21"/>
      <c r="H13" s="1">
        <f t="shared" si="33"/>
        <v>16.5</v>
      </c>
      <c r="I13" s="1">
        <f t="shared" si="4"/>
        <v>8</v>
      </c>
      <c r="J13" s="1">
        <f>IFERROR(VLOOKUP($A13,T:Z,7,FALSE),0)</f>
        <v>0</v>
      </c>
      <c r="K13" s="9" t="s">
        <v>35</v>
      </c>
      <c r="L13" s="1" t="str">
        <f t="shared" si="34"/>
        <v>Matthew Joey</v>
      </c>
      <c r="M13" s="1">
        <v>1</v>
      </c>
      <c r="N13" s="3">
        <v>60</v>
      </c>
      <c r="O13" s="1">
        <f t="shared" si="6"/>
        <v>1.6666666666666666E-2</v>
      </c>
      <c r="P13" s="1">
        <f t="shared" si="7"/>
        <v>8</v>
      </c>
      <c r="Q13" s="1">
        <f t="shared" si="8"/>
        <v>3</v>
      </c>
      <c r="R13" s="1">
        <f t="shared" si="9"/>
        <v>2</v>
      </c>
      <c r="S13" s="1">
        <f t="shared" si="10"/>
        <v>2</v>
      </c>
      <c r="U13" s="9" t="s">
        <v>35</v>
      </c>
      <c r="V13" s="1" t="str">
        <v>Paul Rapalo</v>
      </c>
      <c r="W13" s="3">
        <v>5</v>
      </c>
      <c r="X13" s="1">
        <v>33.56</v>
      </c>
      <c r="Y13" s="1">
        <f t="shared" si="11"/>
        <v>0.14898688915375446</v>
      </c>
      <c r="Z13" s="1">
        <f t="shared" si="12"/>
        <v>6</v>
      </c>
      <c r="AA13" s="1">
        <f t="shared" si="13"/>
        <v>5</v>
      </c>
      <c r="AB13" s="1">
        <f t="shared" si="14"/>
        <v>5</v>
      </c>
      <c r="AC13" s="1">
        <f t="shared" si="15"/>
        <v>15</v>
      </c>
      <c r="AE13" s="9" t="s">
        <v>35</v>
      </c>
      <c r="AF13" s="1" t="str">
        <v>Anthony Bianchi</v>
      </c>
      <c r="AG13" s="3">
        <v>8</v>
      </c>
      <c r="AH13" s="1">
        <v>1</v>
      </c>
      <c r="AI13" s="1">
        <f t="shared" si="16"/>
        <v>8</v>
      </c>
      <c r="AJ13" s="1">
        <f t="shared" si="17"/>
        <v>4</v>
      </c>
      <c r="AK13" s="1">
        <f t="shared" si="18"/>
        <v>7</v>
      </c>
      <c r="AL13" s="1">
        <f t="shared" si="19"/>
        <v>6</v>
      </c>
      <c r="AM13" s="1">
        <f t="shared" si="20"/>
        <v>23</v>
      </c>
      <c r="AO13" s="9" t="s">
        <v>35</v>
      </c>
      <c r="AP13" s="1" t="str">
        <v>Cam Allen</v>
      </c>
      <c r="AQ13" s="1">
        <v>185</v>
      </c>
      <c r="AR13" s="3">
        <v>1</v>
      </c>
      <c r="AS13" s="1">
        <f t="shared" si="21"/>
        <v>185</v>
      </c>
      <c r="AT13" s="1">
        <f t="shared" si="22"/>
        <v>5</v>
      </c>
      <c r="AU13" s="1">
        <f t="shared" si="23"/>
        <v>6</v>
      </c>
      <c r="AV13" s="1">
        <f t="shared" si="24"/>
        <v>6</v>
      </c>
      <c r="AW13" s="1">
        <f t="shared" si="25"/>
        <v>31</v>
      </c>
      <c r="AY13" s="9" t="s">
        <v>35</v>
      </c>
      <c r="AZ13" s="1" t="str">
        <v>Brandon Kiefer</v>
      </c>
      <c r="BA13" s="1">
        <f t="shared" si="32"/>
        <v>275</v>
      </c>
      <c r="BB13" s="3">
        <v>2</v>
      </c>
      <c r="BC13">
        <f t="shared" si="26"/>
        <v>275.00020000000001</v>
      </c>
      <c r="BD13" s="1">
        <f t="shared" si="27"/>
        <v>2</v>
      </c>
      <c r="BE13" s="1">
        <f t="shared" si="28"/>
        <v>9</v>
      </c>
      <c r="BF13" s="1">
        <f t="shared" si="29"/>
        <v>9</v>
      </c>
      <c r="BG13" s="1">
        <f t="shared" si="30"/>
        <v>44</v>
      </c>
      <c r="BL13" s="1" t="e">
        <f t="shared" si="35"/>
        <v>#DIV/0!</v>
      </c>
      <c r="BM13" s="1" t="e">
        <f>RANK(BL13,BL$4:BL$6,1)</f>
        <v>#DIV/0!</v>
      </c>
    </row>
    <row r="14" spans="1:65" x14ac:dyDescent="0.4">
      <c r="K14" s="9"/>
      <c r="U14" s="9"/>
      <c r="AE14" s="9"/>
      <c r="AO14" s="9"/>
      <c r="AY14" s="9"/>
    </row>
    <row r="19" spans="1:53" x14ac:dyDescent="0.4">
      <c r="AZ19" t="s">
        <v>84</v>
      </c>
      <c r="BA19">
        <v>275</v>
      </c>
    </row>
    <row r="20" spans="1:53" x14ac:dyDescent="0.4">
      <c r="AZ20" t="s">
        <v>82</v>
      </c>
      <c r="BA20" t="s">
        <v>127</v>
      </c>
    </row>
    <row r="21" spans="1:53" x14ac:dyDescent="0.4">
      <c r="AZ21" t="s">
        <v>85</v>
      </c>
      <c r="BA21">
        <v>200</v>
      </c>
    </row>
    <row r="22" spans="1:53" x14ac:dyDescent="0.4">
      <c r="A22" s="7" t="s">
        <v>77</v>
      </c>
      <c r="B22" t="s">
        <v>121</v>
      </c>
      <c r="C22" t="s">
        <v>119</v>
      </c>
      <c r="AZ22" t="s">
        <v>79</v>
      </c>
      <c r="BA22">
        <v>225</v>
      </c>
    </row>
    <row r="23" spans="1:53" x14ac:dyDescent="0.4">
      <c r="A23" s="8" t="s">
        <v>78</v>
      </c>
      <c r="B23" t="s">
        <v>121</v>
      </c>
      <c r="C23" t="s">
        <v>116</v>
      </c>
      <c r="AZ23" t="s">
        <v>83</v>
      </c>
      <c r="BA23">
        <v>225</v>
      </c>
    </row>
    <row r="24" spans="1:53" x14ac:dyDescent="0.4">
      <c r="A24" s="8" t="s">
        <v>110</v>
      </c>
      <c r="B24">
        <v>23</v>
      </c>
      <c r="C24" t="s">
        <v>116</v>
      </c>
      <c r="AZ24" t="s">
        <v>110</v>
      </c>
      <c r="BA24">
        <v>250</v>
      </c>
    </row>
    <row r="25" spans="1:53" x14ac:dyDescent="0.4">
      <c r="A25" s="8" t="s">
        <v>79</v>
      </c>
      <c r="B25" t="s">
        <v>120</v>
      </c>
      <c r="C25" t="s">
        <v>116</v>
      </c>
      <c r="AZ25" t="s">
        <v>81</v>
      </c>
      <c r="BA25">
        <v>250</v>
      </c>
    </row>
    <row r="26" spans="1:53" x14ac:dyDescent="0.4">
      <c r="A26" s="8" t="s">
        <v>80</v>
      </c>
      <c r="B26">
        <v>23</v>
      </c>
      <c r="C26" t="s">
        <v>116</v>
      </c>
      <c r="AZ26" t="s">
        <v>78</v>
      </c>
      <c r="BA26">
        <v>295</v>
      </c>
    </row>
    <row r="27" spans="1:53" x14ac:dyDescent="0.4">
      <c r="A27" s="8" t="s">
        <v>81</v>
      </c>
      <c r="B27" t="s">
        <v>117</v>
      </c>
      <c r="C27" t="s">
        <v>116</v>
      </c>
      <c r="AZ27" t="s">
        <v>80</v>
      </c>
      <c r="BA27">
        <v>275</v>
      </c>
    </row>
    <row r="28" spans="1:53" x14ac:dyDescent="0.4">
      <c r="A28" s="8" t="s">
        <v>82</v>
      </c>
      <c r="B28" t="s">
        <v>117</v>
      </c>
      <c r="C28">
        <v>14</v>
      </c>
      <c r="AZ28" t="s">
        <v>77</v>
      </c>
      <c r="BA28">
        <v>275</v>
      </c>
    </row>
    <row r="29" spans="1:53" x14ac:dyDescent="0.4">
      <c r="A29" s="8" t="s">
        <v>83</v>
      </c>
      <c r="B29" t="s">
        <v>121</v>
      </c>
      <c r="C29" t="s">
        <v>116</v>
      </c>
    </row>
    <row r="30" spans="1:53" x14ac:dyDescent="0.4">
      <c r="A30" s="8" t="s">
        <v>84</v>
      </c>
      <c r="B30">
        <v>21</v>
      </c>
      <c r="C30" t="s">
        <v>113</v>
      </c>
    </row>
    <row r="31" spans="1:53" x14ac:dyDescent="0.4">
      <c r="A31" s="8" t="s">
        <v>85</v>
      </c>
      <c r="B31" t="s">
        <v>123</v>
      </c>
      <c r="C31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0CB0-627F-4EA3-A71D-5FE35018A24B}">
  <dimension ref="A1:BM24"/>
  <sheetViews>
    <sheetView topLeftCell="H1" workbookViewId="0">
      <selection activeCell="AZ9" sqref="AZ9"/>
    </sheetView>
  </sheetViews>
  <sheetFormatPr defaultRowHeight="14.6" x14ac:dyDescent="0.4"/>
  <cols>
    <col min="1" max="7" width="10.3046875" customWidth="1"/>
    <col min="12" max="12" width="17.3046875" customWidth="1"/>
    <col min="22" max="22" width="17.3046875" customWidth="1"/>
    <col min="32" max="32" width="17.3046875" customWidth="1"/>
    <col min="33" max="33" width="12.84375" customWidth="1"/>
    <col min="42" max="42" width="17.3046875" customWidth="1"/>
    <col min="52" max="52" width="17.3046875" customWidth="1"/>
  </cols>
  <sheetData>
    <row r="1" spans="1:65" x14ac:dyDescent="0.4">
      <c r="L1" t="s">
        <v>44</v>
      </c>
      <c r="V1" t="s">
        <v>44</v>
      </c>
      <c r="AF1" t="s">
        <v>44</v>
      </c>
      <c r="AP1" t="s">
        <v>44</v>
      </c>
      <c r="AZ1" t="s">
        <v>44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86</v>
      </c>
      <c r="B4" s="1">
        <f>IFERROR(VLOOKUP($A4,L:R,7,FALSE),0)</f>
        <v>6</v>
      </c>
      <c r="C4" s="1">
        <f>IFERROR(IF(VLOOKUP($A4,V:AB,7,FALSE)&lt;0,0,VLOOKUP($A4,V:AB,7,FALSE)),0)</f>
        <v>6</v>
      </c>
      <c r="D4" s="1">
        <f>IFERROR(IF(VLOOKUP($A4,AF:AL,7,FALSE)&lt;0,0,VLOOKUP($A4,AF:AL,7,FALSE)),0)</f>
        <v>6</v>
      </c>
      <c r="E4" s="1">
        <f>IFERROR(IF(VLOOKUP($A4,AP:AV,7,FALSE)&lt;0,0,VLOOKUP($A4,AP:AV,7,FALSE)),0)</f>
        <v>4</v>
      </c>
      <c r="F4" s="1">
        <f>IFERROR(IF(VLOOKUP($A4,AZ:BF,3,FALSE)=0,0,VLOOKUP($A4,AZ:BF,7,FALSE)),0)</f>
        <v>6</v>
      </c>
      <c r="H4" s="1">
        <f>SUM(B4:G4)</f>
        <v>28</v>
      </c>
      <c r="I4" s="1">
        <f>RANK(H4,H$4:H$9,0)</f>
        <v>1</v>
      </c>
      <c r="K4" s="9" t="s">
        <v>34</v>
      </c>
      <c r="L4" s="1" t="str">
        <f>A4</f>
        <v>Aaron Talavera</v>
      </c>
      <c r="M4" s="1">
        <v>4</v>
      </c>
      <c r="N4" s="3">
        <v>32.03</v>
      </c>
      <c r="O4" s="1">
        <f>M4/N4</f>
        <v>0.12488292226038089</v>
      </c>
      <c r="P4" s="1">
        <f>RANK(O4,O$4:O$9,0)</f>
        <v>1</v>
      </c>
      <c r="Q4" s="1">
        <f>IF(ISBLANK(M4),0,6-P4+1)</f>
        <v>6</v>
      </c>
      <c r="R4" s="1">
        <f>IF(Q4=0,0,IF(COUNTIF(Q$4:Q$9,Q4)&gt;1,Q4-((COUNTIF(Q$4:Q$9,Q4)-1)/2),Q4))</f>
        <v>6</v>
      </c>
      <c r="S4" s="1">
        <f>R4</f>
        <v>6</v>
      </c>
      <c r="U4" s="9" t="s">
        <v>34</v>
      </c>
      <c r="V4" s="1" t="str" cm="1">
        <f t="array" ref="V4:V9">_xlfn.SORTBY(L4:L9,S4:S9,1)</f>
        <v>Eric Villareal</v>
      </c>
      <c r="W4" s="3">
        <v>0</v>
      </c>
      <c r="X4" s="1">
        <v>60</v>
      </c>
      <c r="Y4" s="1">
        <f>W4/X4</f>
        <v>0</v>
      </c>
      <c r="Z4" s="1">
        <f>RANK(Y4,Y$4:Y$9,0)</f>
        <v>5</v>
      </c>
      <c r="AA4" s="1">
        <f>IF(ISBLANK(W4),0,6-Z4+1)</f>
        <v>2</v>
      </c>
      <c r="AB4" s="1">
        <f>IF(COUNTIF(AA$4:AA$9,AA4)&gt;1,AA4-((COUNTIF(AA$4:AA$9,AA4)-1)/2),AA4)</f>
        <v>1.5</v>
      </c>
      <c r="AC4" s="1">
        <f>(VLOOKUP(V4,L$3:T$9,8,FALSE)+AB4)</f>
        <v>3.5</v>
      </c>
      <c r="AE4" s="9" t="s">
        <v>34</v>
      </c>
      <c r="AF4" s="1" t="str" cm="1">
        <f t="array" ref="AF4:AF9">_xlfn.SORTBY(V4:V9,AC4:AC9,1)</f>
        <v>Eric Villareal</v>
      </c>
      <c r="AG4" s="3">
        <v>0</v>
      </c>
      <c r="AH4" s="1">
        <v>1</v>
      </c>
      <c r="AI4" s="1">
        <f t="shared" ref="AI4:AI7" si="0">AG4/AH4</f>
        <v>0</v>
      </c>
      <c r="AJ4" s="1">
        <f>RANK(AI4,AI$4:AI$9,0)</f>
        <v>5</v>
      </c>
      <c r="AK4" s="1">
        <f>IF(ISBLANK(AG4),0,6-AJ4+1)</f>
        <v>2</v>
      </c>
      <c r="AL4" s="1">
        <f>IF(COUNTIF(AK$4:AK$9,AK4)&gt;1,AK4-((COUNTIF(AK$4:AK$9,AK4)-1)/2),AK4)</f>
        <v>1.5</v>
      </c>
      <c r="AM4" s="1">
        <f>(VLOOKUP(AF4,V$3:AD$9,8,FALSE)+AL4)</f>
        <v>5</v>
      </c>
      <c r="AO4" s="9" t="s">
        <v>34</v>
      </c>
      <c r="AP4" s="1" t="str" cm="1">
        <f t="array" ref="AP4:AP9">_xlfn.SORTBY(AF4:AF9,AM4:AM9,1)</f>
        <v>Eric Villareal</v>
      </c>
      <c r="AQ4" s="1">
        <v>49</v>
      </c>
      <c r="AR4" s="3">
        <v>1</v>
      </c>
      <c r="AS4" s="1">
        <f t="shared" ref="AS4:AS7" si="1">AQ4/AR4</f>
        <v>49</v>
      </c>
      <c r="AT4" s="1">
        <f>RANK(AS4,AS$4:AS$9,0)</f>
        <v>6</v>
      </c>
      <c r="AU4" s="1">
        <f>IF(ISBLANK(AQ4),0,6-AT4+1)</f>
        <v>1</v>
      </c>
      <c r="AV4" s="1">
        <f>IF(COUNTIF(AU$4:AU$9,AU4)&gt;1,AU4-((COUNTIF(AU$4:AU$9,AU4)-1)/2),AU4)</f>
        <v>1</v>
      </c>
      <c r="AW4" s="1">
        <f>(VLOOKUP(AP4,AF$3:AN$9,8,FALSE)+AV4)</f>
        <v>6</v>
      </c>
      <c r="AY4" s="9" t="s">
        <v>34</v>
      </c>
      <c r="AZ4" s="1" t="str" cm="1">
        <f t="array" ref="AZ4:AZ9">_xlfn.SORTBY(AP4:AP9,AW4:AW9,1)</f>
        <v>Eric Villareal</v>
      </c>
      <c r="BA4" s="1">
        <f>VLOOKUP(AZ4,AZ$13:BA$18,2,FALSE)</f>
        <v>200</v>
      </c>
      <c r="BB4" s="3">
        <v>0</v>
      </c>
      <c r="BC4">
        <f>IF(ISBLANK(BB4),NA(),IF(BB4=0,0,BA4+(BB4*0.0001)))</f>
        <v>0</v>
      </c>
      <c r="BD4" s="1">
        <f>RANK(BC4,BC$4:BC$9,0)</f>
        <v>5</v>
      </c>
      <c r="BE4" s="1">
        <f>IF(ISBLANK(BA4),0,6-BD4+1)</f>
        <v>2</v>
      </c>
      <c r="BF4" s="1">
        <f>IF(COUNTIF(BE$4:BE$9,BE4)&gt;1,BE4-((COUNTIF(BE$4:BE$9,BE4)-1)/2),BE4)</f>
        <v>1.5</v>
      </c>
      <c r="BG4" s="1">
        <f>(VLOOKUP(AZ4,AP$3:AX$9,8,FALSE)+BF4)</f>
        <v>7.5</v>
      </c>
      <c r="BL4" s="1" t="e">
        <f>BJ4/BK4</f>
        <v>#DIV/0!</v>
      </c>
      <c r="BM4" s="1" t="e">
        <f>RANK(BL4,BL$4:BL$7,1)</f>
        <v>#DIV/0!</v>
      </c>
    </row>
    <row r="5" spans="1:65" s="1" customFormat="1" ht="18.75" customHeight="1" x14ac:dyDescent="0.4">
      <c r="A5" s="8" t="s">
        <v>95</v>
      </c>
      <c r="B5" s="1">
        <f>IFERROR(VLOOKUP($A5,L:R,7,FALSE),0)</f>
        <v>2</v>
      </c>
      <c r="C5" s="1">
        <f>IFERROR(IF(VLOOKUP($A5,V:AB,7,FALSE)&lt;0,0,VLOOKUP($A5,V:AB,7,FALSE)),0)</f>
        <v>1.5</v>
      </c>
      <c r="D5" s="1">
        <f>IFERROR(IF(VLOOKUP($A5,AF:AL,7,FALSE)&lt;0,0,VLOOKUP($A5,AF:AL,7,FALSE)),0)</f>
        <v>1.5</v>
      </c>
      <c r="E5" s="1">
        <f>IFERROR(IF(VLOOKUP($A5,AP:AV,7,FALSE)&lt;0,0,VLOOKUP($A5,AP:AV,7,FALSE)),0)</f>
        <v>1</v>
      </c>
      <c r="F5" s="1">
        <f t="shared" ref="F5:F9" si="2">IFERROR(IF(VLOOKUP($A5,AZ:BF,3,FALSE)=0,0,VLOOKUP($A5,AZ:BF,7,FALSE)),0)</f>
        <v>0</v>
      </c>
      <c r="H5" s="1">
        <f t="shared" ref="H5" si="3">SUM(B5:G5)</f>
        <v>6</v>
      </c>
      <c r="I5" s="1">
        <f t="shared" ref="I5:I9" si="4">RANK(H5,H$4:H$9,0)</f>
        <v>6</v>
      </c>
      <c r="K5" s="9" t="s">
        <v>35</v>
      </c>
      <c r="L5" s="1" t="str">
        <f t="shared" ref="L5" si="5">A5</f>
        <v>Eric Villareal</v>
      </c>
      <c r="M5" s="1">
        <v>1</v>
      </c>
      <c r="N5" s="3">
        <v>60</v>
      </c>
      <c r="O5" s="1">
        <f t="shared" ref="O5:O9" si="6">M5/N5</f>
        <v>1.6666666666666666E-2</v>
      </c>
      <c r="P5" s="1">
        <f t="shared" ref="P5:P9" si="7">RANK(O5,O$4:O$9,0)</f>
        <v>4</v>
      </c>
      <c r="Q5" s="1">
        <f t="shared" ref="Q5:Q9" si="8">IF(ISBLANK(M5),0,6-P5+1)</f>
        <v>3</v>
      </c>
      <c r="R5" s="1">
        <f t="shared" ref="R5:R9" si="9">IF(Q5=0,0,IF(COUNTIF(Q$4:Q$9,Q5)&gt;1,Q5-((COUNTIF(Q$4:Q$9,Q5)-1)/2),Q5))</f>
        <v>2</v>
      </c>
      <c r="S5" s="1">
        <f t="shared" ref="S5:S9" si="10">R5</f>
        <v>2</v>
      </c>
      <c r="U5" s="9" t="s">
        <v>35</v>
      </c>
      <c r="V5" s="1" t="str">
        <v>Devon Woodall</v>
      </c>
      <c r="W5" s="3">
        <v>1</v>
      </c>
      <c r="X5" s="1">
        <v>60</v>
      </c>
      <c r="Y5" s="1">
        <f t="shared" ref="Y5:Y9" si="11">W5/X5</f>
        <v>1.6666666666666666E-2</v>
      </c>
      <c r="Z5" s="1">
        <f t="shared" ref="Z5:Z9" si="12">RANK(Y5,Y$4:Y$9,0)</f>
        <v>4</v>
      </c>
      <c r="AA5" s="1">
        <f t="shared" ref="AA5:AA9" si="13">IF(ISBLANK(W5),0,6-Z5+1)</f>
        <v>3</v>
      </c>
      <c r="AB5" s="1">
        <f t="shared" ref="AB5:AB9" si="14">IF(COUNTIF(AA$4:AA$9,AA5)&gt;1,AA5-((COUNTIF(AA$4:AA$9,AA5)-1)/2),AA5)</f>
        <v>3</v>
      </c>
      <c r="AC5" s="1">
        <f t="shared" ref="AC5:AC9" si="15">(VLOOKUP(V5,L$3:T$9,8,FALSE)+AB5)</f>
        <v>5</v>
      </c>
      <c r="AE5" s="9" t="s">
        <v>35</v>
      </c>
      <c r="AF5" s="1" t="str">
        <v>Blue Willis</v>
      </c>
      <c r="AG5" s="3">
        <v>0</v>
      </c>
      <c r="AH5" s="1">
        <v>1</v>
      </c>
      <c r="AI5" s="1">
        <f t="shared" ref="AI5:AI9" si="16">AG5/AH5</f>
        <v>0</v>
      </c>
      <c r="AJ5" s="1">
        <f t="shared" ref="AJ5:AJ9" si="17">RANK(AI5,AI$4:AI$9,0)</f>
        <v>5</v>
      </c>
      <c r="AK5" s="1">
        <f t="shared" ref="AK5:AK9" si="18">IF(ISBLANK(AG5),0,6-AJ5+1)</f>
        <v>2</v>
      </c>
      <c r="AL5" s="1">
        <f t="shared" ref="AL5:AL9" si="19">IF(COUNTIF(AK$4:AK$9,AK5)&gt;1,AK5-((COUNTIF(AK$4:AK$9,AK5)-1)/2),AK5)</f>
        <v>1.5</v>
      </c>
      <c r="AM5" s="1">
        <f t="shared" ref="AM5:AM9" si="20">(VLOOKUP(AF5,V$3:AD$9,8,FALSE)+AL5)</f>
        <v>5</v>
      </c>
      <c r="AO5" s="9" t="s">
        <v>35</v>
      </c>
      <c r="AP5" s="1" t="str">
        <v>Blue Willis</v>
      </c>
      <c r="AQ5" s="1">
        <v>120</v>
      </c>
      <c r="AR5" s="3">
        <v>1</v>
      </c>
      <c r="AS5" s="1">
        <f t="shared" ref="AS5:AS9" si="21">AQ5/AR5</f>
        <v>120</v>
      </c>
      <c r="AT5" s="1">
        <f t="shared" ref="AT5:AT9" si="22">RANK(AS5,AS$4:AS$9,0)</f>
        <v>5</v>
      </c>
      <c r="AU5" s="1">
        <f t="shared" ref="AU5:AU9" si="23">IF(ISBLANK(AQ5),0,6-AT5+1)</f>
        <v>2</v>
      </c>
      <c r="AV5" s="1">
        <f t="shared" ref="AV5:AV9" si="24">IF(COUNTIF(AU$4:AU$9,AU5)&gt;1,AU5-((COUNTIF(AU$4:AU$9,AU5)-1)/2),AU5)</f>
        <v>2</v>
      </c>
      <c r="AW5" s="1">
        <f t="shared" ref="AW5:AW9" si="25">(VLOOKUP(AP5,AF$3:AN$9,8,FALSE)+AV5)</f>
        <v>7</v>
      </c>
      <c r="AY5" s="9" t="s">
        <v>35</v>
      </c>
      <c r="AZ5" s="1" t="str">
        <v>Blue Willis</v>
      </c>
      <c r="BA5" s="1">
        <f t="shared" ref="BA5:BA9" si="26">VLOOKUP(AZ5,AZ$13:BA$18,2,FALSE)</f>
        <v>250</v>
      </c>
      <c r="BB5" s="3">
        <v>2</v>
      </c>
      <c r="BC5">
        <f t="shared" ref="BC5:BC9" si="27">IF(ISBLANK(BB5),NA(),IF(BB5=0,0,BA5+(BB5*0.0001)))</f>
        <v>250.00020000000001</v>
      </c>
      <c r="BD5" s="1">
        <f t="shared" ref="BD5:BD9" si="28">RANK(BC5,BC$4:BC$9,0)</f>
        <v>3</v>
      </c>
      <c r="BE5" s="1">
        <f t="shared" ref="BE5:BE9" si="29">IF(ISBLANK(BA5),0,6-BD5+1)</f>
        <v>4</v>
      </c>
      <c r="BF5" s="1">
        <f t="shared" ref="BF5:BF9" si="30">IF(COUNTIF(BE$4:BE$9,BE5)&gt;1,BE5-((COUNTIF(BE$4:BE$9,BE5)-1)/2),BE5)</f>
        <v>4</v>
      </c>
      <c r="BG5" s="1">
        <f t="shared" ref="BG5:BG9" si="31">(VLOOKUP(AZ5,AP$3:AX$9,8,FALSE)+BF5)</f>
        <v>11</v>
      </c>
      <c r="BL5" s="1" t="e">
        <f t="shared" ref="BL5" si="32">BJ5/BK5</f>
        <v>#DIV/0!</v>
      </c>
      <c r="BM5" s="1" t="e">
        <f>RANK(BL5,BL$4:BL$7,1)</f>
        <v>#DIV/0!</v>
      </c>
    </row>
    <row r="6" spans="1:65" s="1" customFormat="1" ht="18.75" customHeight="1" x14ac:dyDescent="0.4">
      <c r="A6" s="8" t="s">
        <v>87</v>
      </c>
      <c r="B6" s="1">
        <f>IFERROR(VLOOKUP($A6,L:R,7,FALSE),0)</f>
        <v>2</v>
      </c>
      <c r="C6" s="1">
        <f>IFERROR(IF(VLOOKUP($A6,V:AB,7,FALSE)&lt;0,0,VLOOKUP($A6,V:AB,7,FALSE)),0)</f>
        <v>3</v>
      </c>
      <c r="D6" s="1">
        <f>IFERROR(IF(VLOOKUP($A6,AF:AL,7,FALSE)&lt;0,0,VLOOKUP($A6,AF:AL,7,FALSE)),0)</f>
        <v>3</v>
      </c>
      <c r="E6" s="1">
        <f>IFERROR(IF(VLOOKUP($A6,AP:AV,7,FALSE)&lt;0,0,VLOOKUP($A6,AP:AV,7,FALSE)),0)</f>
        <v>3</v>
      </c>
      <c r="F6" s="1">
        <f t="shared" si="2"/>
        <v>3</v>
      </c>
      <c r="H6" s="1">
        <f t="shared" ref="H6:H7" si="33">SUM(B6:G6)</f>
        <v>14</v>
      </c>
      <c r="I6" s="1">
        <f t="shared" si="4"/>
        <v>4</v>
      </c>
      <c r="K6" s="9" t="s">
        <v>34</v>
      </c>
      <c r="L6" s="1" t="str">
        <f t="shared" ref="L6:L7" si="34">A6</f>
        <v>Devon Woodall</v>
      </c>
      <c r="M6" s="1">
        <v>1</v>
      </c>
      <c r="N6" s="3">
        <v>60</v>
      </c>
      <c r="O6" s="1">
        <f t="shared" si="6"/>
        <v>1.6666666666666666E-2</v>
      </c>
      <c r="P6" s="1">
        <f t="shared" si="7"/>
        <v>4</v>
      </c>
      <c r="Q6" s="1">
        <f t="shared" si="8"/>
        <v>3</v>
      </c>
      <c r="R6" s="1">
        <f t="shared" si="9"/>
        <v>2</v>
      </c>
      <c r="S6" s="1">
        <f t="shared" si="10"/>
        <v>2</v>
      </c>
      <c r="U6" s="9" t="s">
        <v>34</v>
      </c>
      <c r="V6" s="1" t="str">
        <v>Blue Willis</v>
      </c>
      <c r="W6" s="3">
        <v>0</v>
      </c>
      <c r="X6" s="1">
        <v>60</v>
      </c>
      <c r="Y6" s="1">
        <f t="shared" si="11"/>
        <v>0</v>
      </c>
      <c r="Z6" s="1">
        <f t="shared" si="12"/>
        <v>5</v>
      </c>
      <c r="AA6" s="1">
        <f t="shared" si="13"/>
        <v>2</v>
      </c>
      <c r="AB6" s="1">
        <f t="shared" si="14"/>
        <v>1.5</v>
      </c>
      <c r="AC6" s="1">
        <f t="shared" si="15"/>
        <v>3.5</v>
      </c>
      <c r="AE6" s="9" t="s">
        <v>34</v>
      </c>
      <c r="AF6" s="1" t="str">
        <v>Devon Woodall</v>
      </c>
      <c r="AG6" s="3">
        <v>3</v>
      </c>
      <c r="AH6" s="1">
        <v>1</v>
      </c>
      <c r="AI6" s="1">
        <f t="shared" si="16"/>
        <v>3</v>
      </c>
      <c r="AJ6" s="1">
        <f t="shared" si="17"/>
        <v>4</v>
      </c>
      <c r="AK6" s="1">
        <f t="shared" si="18"/>
        <v>3</v>
      </c>
      <c r="AL6" s="1">
        <f t="shared" si="19"/>
        <v>3</v>
      </c>
      <c r="AM6" s="1">
        <f t="shared" si="20"/>
        <v>8</v>
      </c>
      <c r="AO6" s="9" t="s">
        <v>34</v>
      </c>
      <c r="AP6" s="1" t="str">
        <v>Devon Woodall</v>
      </c>
      <c r="AQ6" s="1">
        <v>165</v>
      </c>
      <c r="AR6" s="3">
        <v>1</v>
      </c>
      <c r="AS6" s="1">
        <f t="shared" si="21"/>
        <v>165</v>
      </c>
      <c r="AT6" s="1">
        <f t="shared" si="22"/>
        <v>4</v>
      </c>
      <c r="AU6" s="1">
        <f t="shared" si="23"/>
        <v>3</v>
      </c>
      <c r="AV6" s="1">
        <f t="shared" si="24"/>
        <v>3</v>
      </c>
      <c r="AW6" s="1">
        <f t="shared" si="25"/>
        <v>11</v>
      </c>
      <c r="AY6" s="9" t="s">
        <v>34</v>
      </c>
      <c r="AZ6" s="1" t="str">
        <v>Devon Woodall</v>
      </c>
      <c r="BA6" s="1">
        <f t="shared" si="26"/>
        <v>225</v>
      </c>
      <c r="BB6" s="3">
        <v>1</v>
      </c>
      <c r="BC6">
        <f t="shared" si="27"/>
        <v>225.0001</v>
      </c>
      <c r="BD6" s="1">
        <f t="shared" si="28"/>
        <v>4</v>
      </c>
      <c r="BE6" s="1">
        <f t="shared" si="29"/>
        <v>3</v>
      </c>
      <c r="BF6" s="1">
        <f t="shared" si="30"/>
        <v>3</v>
      </c>
      <c r="BG6" s="1">
        <f t="shared" si="31"/>
        <v>14</v>
      </c>
      <c r="BL6" s="1" t="e">
        <f t="shared" ref="BL6:BL7" si="35">BJ6/BK6</f>
        <v>#DIV/0!</v>
      </c>
      <c r="BM6" s="1" t="e">
        <f>RANK(BL6,BL$4:BL$7,1)</f>
        <v>#DIV/0!</v>
      </c>
    </row>
    <row r="7" spans="1:65" s="1" customFormat="1" ht="18.75" customHeight="1" x14ac:dyDescent="0.4">
      <c r="A7" s="8" t="s">
        <v>88</v>
      </c>
      <c r="B7" s="1">
        <f>IFERROR(VLOOKUP($A7,L:R,7,FALSE),0)</f>
        <v>5</v>
      </c>
      <c r="C7" s="1">
        <f>IFERROR(IF(VLOOKUP($A7,V:AB,7,FALSE)&lt;0,0,VLOOKUP($A7,V:AB,7,FALSE)),0)</f>
        <v>4</v>
      </c>
      <c r="D7" s="1">
        <f>IFERROR(IF(VLOOKUP($A7,AF:AL,7,FALSE)&lt;0,0,VLOOKUP($A7,AF:AL,7,FALSE)),0)</f>
        <v>4.5</v>
      </c>
      <c r="E7" s="1">
        <f>IFERROR(IF(VLOOKUP($A7,AP:AV,7,FALSE)&lt;0,0,VLOOKUP($A7,AP:AV,7,FALSE)),0)</f>
        <v>5</v>
      </c>
      <c r="F7" s="1">
        <f t="shared" si="2"/>
        <v>0</v>
      </c>
      <c r="G7" s="21"/>
      <c r="H7" s="1">
        <f t="shared" si="33"/>
        <v>18.5</v>
      </c>
      <c r="I7" s="1">
        <f t="shared" si="4"/>
        <v>3</v>
      </c>
      <c r="J7" s="1">
        <f>IFERROR(VLOOKUP($A7,T:Z,7,FALSE),0)</f>
        <v>0</v>
      </c>
      <c r="K7" s="9" t="s">
        <v>35</v>
      </c>
      <c r="L7" s="1" t="str">
        <f t="shared" si="34"/>
        <v>Gary Mercer</v>
      </c>
      <c r="M7" s="1">
        <v>4</v>
      </c>
      <c r="N7" s="3">
        <v>46.06</v>
      </c>
      <c r="O7" s="1">
        <f t="shared" si="6"/>
        <v>8.6843247937472862E-2</v>
      </c>
      <c r="P7" s="1">
        <f t="shared" si="7"/>
        <v>2</v>
      </c>
      <c r="Q7" s="1">
        <f t="shared" si="8"/>
        <v>5</v>
      </c>
      <c r="R7" s="1">
        <f t="shared" si="9"/>
        <v>5</v>
      </c>
      <c r="S7" s="1">
        <f t="shared" si="10"/>
        <v>5</v>
      </c>
      <c r="U7" s="9" t="s">
        <v>35</v>
      </c>
      <c r="V7" s="1" t="str">
        <v>Stanley Murkland</v>
      </c>
      <c r="W7" s="3">
        <v>5</v>
      </c>
      <c r="X7" s="1">
        <v>19.75</v>
      </c>
      <c r="Y7" s="1">
        <f t="shared" si="11"/>
        <v>0.25316455696202533</v>
      </c>
      <c r="Z7" s="1">
        <f t="shared" si="12"/>
        <v>2</v>
      </c>
      <c r="AA7" s="1">
        <f t="shared" si="13"/>
        <v>5</v>
      </c>
      <c r="AB7" s="1">
        <f t="shared" si="14"/>
        <v>5</v>
      </c>
      <c r="AC7" s="1">
        <f t="shared" si="15"/>
        <v>9</v>
      </c>
      <c r="AE7" s="9" t="s">
        <v>35</v>
      </c>
      <c r="AF7" s="1" t="str">
        <v>Stanley Murkland</v>
      </c>
      <c r="AG7" s="3">
        <v>10</v>
      </c>
      <c r="AH7" s="1">
        <v>1</v>
      </c>
      <c r="AI7" s="1">
        <f t="shared" si="16"/>
        <v>10</v>
      </c>
      <c r="AJ7" s="1">
        <f t="shared" si="17"/>
        <v>2</v>
      </c>
      <c r="AK7" s="1">
        <f t="shared" si="18"/>
        <v>5</v>
      </c>
      <c r="AL7" s="1">
        <f t="shared" si="19"/>
        <v>4.5</v>
      </c>
      <c r="AM7" s="1">
        <f t="shared" si="20"/>
        <v>13.5</v>
      </c>
      <c r="AO7" s="9" t="s">
        <v>35</v>
      </c>
      <c r="AP7" s="1" t="str">
        <v>Stanley Murkland</v>
      </c>
      <c r="AQ7" s="1">
        <v>280</v>
      </c>
      <c r="AR7" s="3">
        <v>1</v>
      </c>
      <c r="AS7" s="1">
        <f t="shared" si="21"/>
        <v>280</v>
      </c>
      <c r="AT7" s="1">
        <f t="shared" si="22"/>
        <v>1</v>
      </c>
      <c r="AU7" s="1">
        <f t="shared" si="23"/>
        <v>6</v>
      </c>
      <c r="AV7" s="1">
        <f t="shared" si="24"/>
        <v>6</v>
      </c>
      <c r="AW7" s="1">
        <f t="shared" si="25"/>
        <v>19.5</v>
      </c>
      <c r="AY7" s="9" t="s">
        <v>35</v>
      </c>
      <c r="AZ7" s="1" t="str">
        <v>Gary Mercer</v>
      </c>
      <c r="BA7" s="1">
        <f t="shared" si="26"/>
        <v>295</v>
      </c>
      <c r="BB7" s="3">
        <v>0</v>
      </c>
      <c r="BC7">
        <f t="shared" si="27"/>
        <v>0</v>
      </c>
      <c r="BD7" s="1">
        <f t="shared" si="28"/>
        <v>5</v>
      </c>
      <c r="BE7" s="1">
        <f t="shared" si="29"/>
        <v>2</v>
      </c>
      <c r="BF7" s="1">
        <f t="shared" si="30"/>
        <v>1.5</v>
      </c>
      <c r="BG7" s="1">
        <f t="shared" si="31"/>
        <v>20</v>
      </c>
      <c r="BL7" s="1" t="e">
        <f t="shared" si="35"/>
        <v>#DIV/0!</v>
      </c>
      <c r="BM7" s="1" t="e">
        <f>RANK(BL7,BL$4:BL$7,1)</f>
        <v>#DIV/0!</v>
      </c>
    </row>
    <row r="8" spans="1:65" s="1" customFormat="1" ht="18.75" customHeight="1" x14ac:dyDescent="0.4">
      <c r="A8" s="8" t="s">
        <v>89</v>
      </c>
      <c r="B8" s="1">
        <f>IFERROR(VLOOKUP($A8,L:R,7,FALSE),0)</f>
        <v>4</v>
      </c>
      <c r="C8" s="1">
        <f>IFERROR(IF(VLOOKUP($A8,V:AB,7,FALSE)&lt;0,0,VLOOKUP($A8,V:AB,7,FALSE)),0)</f>
        <v>5</v>
      </c>
      <c r="D8" s="1">
        <f>IFERROR(IF(VLOOKUP($A8,AF:AL,7,FALSE)&lt;0,0,VLOOKUP($A8,AF:AL,7,FALSE)),0)</f>
        <v>4.5</v>
      </c>
      <c r="E8" s="1">
        <f>IFERROR(IF(VLOOKUP($A8,AP:AV,7,FALSE)&lt;0,0,VLOOKUP($A8,AP:AV,7,FALSE)),0)</f>
        <v>6</v>
      </c>
      <c r="F8" s="1">
        <f t="shared" si="2"/>
        <v>5</v>
      </c>
      <c r="G8" s="21"/>
      <c r="H8" s="1">
        <f t="shared" ref="H8" si="36">SUM(B8:G8)</f>
        <v>24.5</v>
      </c>
      <c r="I8" s="1">
        <f t="shared" si="4"/>
        <v>2</v>
      </c>
      <c r="J8" s="1">
        <f>IFERROR(VLOOKUP($A8,T:Z,7,FALSE),0)</f>
        <v>0</v>
      </c>
      <c r="K8" s="9" t="s">
        <v>34</v>
      </c>
      <c r="L8" s="1" t="str">
        <f t="shared" ref="L8" si="37">A8</f>
        <v>Stanley Murkland</v>
      </c>
      <c r="M8" s="1">
        <v>3</v>
      </c>
      <c r="N8" s="3">
        <v>60</v>
      </c>
      <c r="O8" s="1">
        <f t="shared" si="6"/>
        <v>0.05</v>
      </c>
      <c r="P8" s="1">
        <f t="shared" si="7"/>
        <v>3</v>
      </c>
      <c r="Q8" s="1">
        <f t="shared" si="8"/>
        <v>4</v>
      </c>
      <c r="R8" s="1">
        <f t="shared" si="9"/>
        <v>4</v>
      </c>
      <c r="S8" s="1">
        <f t="shared" si="10"/>
        <v>4</v>
      </c>
      <c r="U8" s="9" t="s">
        <v>34</v>
      </c>
      <c r="V8" s="1" t="str">
        <v>Gary Mercer</v>
      </c>
      <c r="W8" s="3">
        <v>5</v>
      </c>
      <c r="X8" s="1">
        <v>20.440000000000001</v>
      </c>
      <c r="Y8" s="1">
        <f t="shared" si="11"/>
        <v>0.2446183953033268</v>
      </c>
      <c r="Z8" s="1">
        <f t="shared" si="12"/>
        <v>3</v>
      </c>
      <c r="AA8" s="1">
        <f t="shared" si="13"/>
        <v>4</v>
      </c>
      <c r="AB8" s="1">
        <f t="shared" si="14"/>
        <v>4</v>
      </c>
      <c r="AC8" s="1">
        <f t="shared" si="15"/>
        <v>9</v>
      </c>
      <c r="AE8" s="9" t="s">
        <v>34</v>
      </c>
      <c r="AF8" s="1" t="str">
        <v>Gary Mercer</v>
      </c>
      <c r="AG8" s="3">
        <v>10</v>
      </c>
      <c r="AH8" s="1">
        <v>1</v>
      </c>
      <c r="AI8" s="1">
        <f t="shared" si="16"/>
        <v>10</v>
      </c>
      <c r="AJ8" s="1">
        <f t="shared" si="17"/>
        <v>2</v>
      </c>
      <c r="AK8" s="1">
        <f t="shared" si="18"/>
        <v>5</v>
      </c>
      <c r="AL8" s="1">
        <f t="shared" si="19"/>
        <v>4.5</v>
      </c>
      <c r="AM8" s="1">
        <f t="shared" si="20"/>
        <v>13.5</v>
      </c>
      <c r="AO8" s="9" t="s">
        <v>34</v>
      </c>
      <c r="AP8" s="1" t="str">
        <v>Gary Mercer</v>
      </c>
      <c r="AQ8" s="1">
        <v>279</v>
      </c>
      <c r="AR8" s="3">
        <v>1</v>
      </c>
      <c r="AS8" s="1">
        <f t="shared" si="21"/>
        <v>279</v>
      </c>
      <c r="AT8" s="1">
        <f t="shared" si="22"/>
        <v>2</v>
      </c>
      <c r="AU8" s="1">
        <f t="shared" si="23"/>
        <v>5</v>
      </c>
      <c r="AV8" s="1">
        <f t="shared" si="24"/>
        <v>5</v>
      </c>
      <c r="AW8" s="1">
        <f t="shared" si="25"/>
        <v>18.5</v>
      </c>
      <c r="AY8" s="9" t="s">
        <v>34</v>
      </c>
      <c r="AZ8" s="1" t="str">
        <v>Stanley Murkland</v>
      </c>
      <c r="BA8" s="1">
        <f t="shared" si="26"/>
        <v>250</v>
      </c>
      <c r="BB8" s="3">
        <v>3</v>
      </c>
      <c r="BC8">
        <f t="shared" si="27"/>
        <v>250.00030000000001</v>
      </c>
      <c r="BD8" s="1">
        <f t="shared" si="28"/>
        <v>2</v>
      </c>
      <c r="BE8" s="1">
        <f t="shared" si="29"/>
        <v>5</v>
      </c>
      <c r="BF8" s="1">
        <f t="shared" si="30"/>
        <v>5</v>
      </c>
      <c r="BG8" s="1">
        <f t="shared" si="31"/>
        <v>24.5</v>
      </c>
      <c r="BL8" s="1" t="e">
        <f t="shared" ref="BL8" si="38">BJ8/BK8</f>
        <v>#DIV/0!</v>
      </c>
      <c r="BM8" s="1" t="e">
        <f>RANK(BL8,BL$4:BL$7,1)</f>
        <v>#DIV/0!</v>
      </c>
    </row>
    <row r="9" spans="1:65" s="1" customFormat="1" ht="18.75" customHeight="1" x14ac:dyDescent="0.4">
      <c r="A9" s="8" t="s">
        <v>111</v>
      </c>
      <c r="B9" s="1">
        <f>IFERROR(VLOOKUP($A9,L:R,7,FALSE),0)</f>
        <v>2</v>
      </c>
      <c r="C9" s="1">
        <f>IFERROR(IF(VLOOKUP($A9,V:AB,7,FALSE)&lt;0,0,VLOOKUP($A9,V:AB,7,FALSE)),0)</f>
        <v>1.5</v>
      </c>
      <c r="D9" s="1">
        <f>IFERROR(IF(VLOOKUP($A9,AF:AL,7,FALSE)&lt;0,0,VLOOKUP($A9,AF:AL,7,FALSE)),0)</f>
        <v>1.5</v>
      </c>
      <c r="E9" s="1">
        <f>IFERROR(IF(VLOOKUP($A9,AP:AV,7,FALSE)&lt;0,0,VLOOKUP($A9,AP:AV,7,FALSE)),0)</f>
        <v>2</v>
      </c>
      <c r="F9" s="1">
        <f t="shared" si="2"/>
        <v>4</v>
      </c>
      <c r="G9" s="21"/>
      <c r="H9" s="1">
        <f t="shared" ref="H9" si="39">SUM(B9:G9)</f>
        <v>11</v>
      </c>
      <c r="I9" s="1">
        <f t="shared" si="4"/>
        <v>5</v>
      </c>
      <c r="J9" s="1">
        <f>IFERROR(VLOOKUP($A9,T:Z,7,FALSE),0)</f>
        <v>0</v>
      </c>
      <c r="K9" s="9" t="s">
        <v>35</v>
      </c>
      <c r="L9" s="1" t="str">
        <f t="shared" ref="L9" si="40">A9</f>
        <v>Blue Willis</v>
      </c>
      <c r="M9" s="1">
        <v>1</v>
      </c>
      <c r="N9" s="3">
        <v>60</v>
      </c>
      <c r="O9" s="1">
        <f t="shared" si="6"/>
        <v>1.6666666666666666E-2</v>
      </c>
      <c r="P9" s="1">
        <f t="shared" si="7"/>
        <v>4</v>
      </c>
      <c r="Q9" s="1">
        <f t="shared" si="8"/>
        <v>3</v>
      </c>
      <c r="R9" s="1">
        <f t="shared" si="9"/>
        <v>2</v>
      </c>
      <c r="S9" s="1">
        <f t="shared" si="10"/>
        <v>2</v>
      </c>
      <c r="U9" s="9" t="s">
        <v>35</v>
      </c>
      <c r="V9" s="1" t="str">
        <v>Aaron Talavera</v>
      </c>
      <c r="W9" s="3">
        <v>5</v>
      </c>
      <c r="X9" s="1">
        <v>19.03</v>
      </c>
      <c r="Y9" s="1">
        <f t="shared" si="11"/>
        <v>0.26274303730951126</v>
      </c>
      <c r="Z9" s="1">
        <f t="shared" si="12"/>
        <v>1</v>
      </c>
      <c r="AA9" s="1">
        <f t="shared" si="13"/>
        <v>6</v>
      </c>
      <c r="AB9" s="1">
        <f t="shared" si="14"/>
        <v>6</v>
      </c>
      <c r="AC9" s="1">
        <f t="shared" si="15"/>
        <v>12</v>
      </c>
      <c r="AE9" s="9" t="s">
        <v>35</v>
      </c>
      <c r="AF9" s="1" t="str">
        <v>Aaron Talavera</v>
      </c>
      <c r="AG9" s="3">
        <v>15</v>
      </c>
      <c r="AH9" s="1">
        <v>1</v>
      </c>
      <c r="AI9" s="1">
        <f t="shared" si="16"/>
        <v>15</v>
      </c>
      <c r="AJ9" s="1">
        <f t="shared" si="17"/>
        <v>1</v>
      </c>
      <c r="AK9" s="1">
        <f t="shared" si="18"/>
        <v>6</v>
      </c>
      <c r="AL9" s="1">
        <f t="shared" si="19"/>
        <v>6</v>
      </c>
      <c r="AM9" s="1">
        <f t="shared" si="20"/>
        <v>18</v>
      </c>
      <c r="AO9" s="9" t="s">
        <v>35</v>
      </c>
      <c r="AP9" s="1" t="str">
        <v>Aaron Talavera</v>
      </c>
      <c r="AQ9" s="1">
        <v>215</v>
      </c>
      <c r="AR9" s="3">
        <v>1</v>
      </c>
      <c r="AS9" s="1">
        <f t="shared" si="21"/>
        <v>215</v>
      </c>
      <c r="AT9" s="1">
        <f t="shared" si="22"/>
        <v>3</v>
      </c>
      <c r="AU9" s="1">
        <f t="shared" si="23"/>
        <v>4</v>
      </c>
      <c r="AV9" s="1">
        <f t="shared" si="24"/>
        <v>4</v>
      </c>
      <c r="AW9" s="1">
        <f t="shared" si="25"/>
        <v>22</v>
      </c>
      <c r="AY9" s="9" t="s">
        <v>35</v>
      </c>
      <c r="AZ9" s="1" t="str">
        <v>Aaron Talavera</v>
      </c>
      <c r="BA9" s="1">
        <f t="shared" si="26"/>
        <v>325</v>
      </c>
      <c r="BB9" s="3">
        <v>1</v>
      </c>
      <c r="BC9">
        <f t="shared" si="27"/>
        <v>325.00009999999997</v>
      </c>
      <c r="BD9" s="1">
        <f t="shared" si="28"/>
        <v>1</v>
      </c>
      <c r="BE9" s="1">
        <f t="shared" si="29"/>
        <v>6</v>
      </c>
      <c r="BF9" s="1">
        <f t="shared" si="30"/>
        <v>6</v>
      </c>
      <c r="BG9" s="1">
        <f t="shared" si="31"/>
        <v>28</v>
      </c>
      <c r="BL9" s="1" t="e">
        <f t="shared" ref="BL9" si="41">BJ9/BK9</f>
        <v>#DIV/0!</v>
      </c>
      <c r="BM9" s="1" t="e">
        <f>RANK(BL9,BL$4:BL$7,1)</f>
        <v>#DIV/0!</v>
      </c>
    </row>
    <row r="10" spans="1:65" x14ac:dyDescent="0.4">
      <c r="K10" s="9"/>
      <c r="U10" s="9"/>
      <c r="AE10" s="9"/>
      <c r="AO10" s="9"/>
      <c r="AY10" s="9"/>
    </row>
    <row r="11" spans="1:65" x14ac:dyDescent="0.4">
      <c r="K11" s="9"/>
      <c r="M11" s="4"/>
      <c r="U11" s="9"/>
      <c r="AE11" s="9"/>
      <c r="AO11" s="9"/>
      <c r="AY11" s="9"/>
    </row>
    <row r="12" spans="1:65" x14ac:dyDescent="0.4">
      <c r="K12" s="9"/>
      <c r="U12" s="9"/>
      <c r="AE12" s="9"/>
      <c r="AO12" s="9"/>
      <c r="AY12" s="9"/>
    </row>
    <row r="13" spans="1:65" x14ac:dyDescent="0.4">
      <c r="K13" s="9"/>
      <c r="U13" s="9"/>
      <c r="AE13" s="9"/>
      <c r="AO13" s="9"/>
      <c r="AY13" s="9"/>
      <c r="AZ13" t="s">
        <v>95</v>
      </c>
      <c r="BA13">
        <v>200</v>
      </c>
    </row>
    <row r="14" spans="1:65" x14ac:dyDescent="0.4">
      <c r="K14" s="9"/>
      <c r="U14" s="9"/>
      <c r="AE14" s="9"/>
      <c r="AO14" s="9"/>
      <c r="AY14" s="9"/>
      <c r="AZ14" t="s">
        <v>111</v>
      </c>
      <c r="BA14">
        <v>250</v>
      </c>
    </row>
    <row r="15" spans="1:65" x14ac:dyDescent="0.4">
      <c r="K15" s="9"/>
      <c r="U15" s="9"/>
      <c r="AE15" s="9"/>
      <c r="AO15" s="9"/>
      <c r="AY15" s="9"/>
      <c r="AZ15" t="s">
        <v>87</v>
      </c>
      <c r="BA15">
        <v>225</v>
      </c>
    </row>
    <row r="16" spans="1:65" x14ac:dyDescent="0.4">
      <c r="AZ16" t="s">
        <v>89</v>
      </c>
      <c r="BA16">
        <v>250</v>
      </c>
    </row>
    <row r="17" spans="1:53" x14ac:dyDescent="0.4">
      <c r="AZ17" t="s">
        <v>88</v>
      </c>
      <c r="BA17">
        <v>295</v>
      </c>
    </row>
    <row r="18" spans="1:53" x14ac:dyDescent="0.4">
      <c r="AZ18" t="s">
        <v>86</v>
      </c>
      <c r="BA18">
        <v>325</v>
      </c>
    </row>
    <row r="19" spans="1:53" x14ac:dyDescent="0.4">
      <c r="A19" s="7" t="s">
        <v>86</v>
      </c>
      <c r="B19">
        <v>22</v>
      </c>
      <c r="C19" t="s">
        <v>119</v>
      </c>
    </row>
    <row r="20" spans="1:53" x14ac:dyDescent="0.4">
      <c r="A20" s="8" t="s">
        <v>95</v>
      </c>
      <c r="B20">
        <v>23</v>
      </c>
      <c r="C20" t="s">
        <v>116</v>
      </c>
    </row>
    <row r="21" spans="1:53" x14ac:dyDescent="0.4">
      <c r="A21" s="8" t="s">
        <v>87</v>
      </c>
      <c r="B21" t="s">
        <v>118</v>
      </c>
      <c r="C21">
        <v>16</v>
      </c>
    </row>
    <row r="22" spans="1:53" x14ac:dyDescent="0.4">
      <c r="A22" s="8" t="s">
        <v>88</v>
      </c>
      <c r="B22">
        <v>23</v>
      </c>
      <c r="C22" t="s">
        <v>119</v>
      </c>
    </row>
    <row r="23" spans="1:53" x14ac:dyDescent="0.4">
      <c r="A23" s="8" t="s">
        <v>89</v>
      </c>
      <c r="B23" t="s">
        <v>120</v>
      </c>
      <c r="C23">
        <v>14</v>
      </c>
    </row>
    <row r="24" spans="1:53" x14ac:dyDescent="0.4">
      <c r="A24" s="8" t="s">
        <v>111</v>
      </c>
      <c r="B24">
        <v>26</v>
      </c>
      <c r="C24" t="s">
        <v>119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E539-D91D-4A92-B811-EE8CC9F9ADA5}">
  <dimension ref="A1:BM25"/>
  <sheetViews>
    <sheetView topLeftCell="AT1" workbookViewId="0">
      <selection activeCell="AZ9" sqref="AZ9"/>
    </sheetView>
  </sheetViews>
  <sheetFormatPr defaultRowHeight="14.6" x14ac:dyDescent="0.4"/>
  <cols>
    <col min="1" max="7" width="10.3046875" customWidth="1"/>
    <col min="12" max="12" width="17.15234375" customWidth="1"/>
    <col min="22" max="22" width="18.84375" customWidth="1"/>
    <col min="32" max="32" width="17.15234375" customWidth="1"/>
    <col min="33" max="33" width="12.53515625" customWidth="1"/>
    <col min="42" max="42" width="18.3046875" customWidth="1"/>
    <col min="52" max="52" width="18.84375" customWidth="1"/>
  </cols>
  <sheetData>
    <row r="1" spans="1:65" x14ac:dyDescent="0.4">
      <c r="L1" t="s">
        <v>45</v>
      </c>
      <c r="V1" t="s">
        <v>45</v>
      </c>
      <c r="AF1" t="s">
        <v>45</v>
      </c>
      <c r="AP1" t="s">
        <v>45</v>
      </c>
      <c r="AZ1" t="s">
        <v>45</v>
      </c>
    </row>
    <row r="2" spans="1:65" s="1" customFormat="1" x14ac:dyDescent="0.4">
      <c r="L2" s="1" t="s">
        <v>46</v>
      </c>
      <c r="V2" s="1" t="s">
        <v>47</v>
      </c>
      <c r="X2" s="1" t="s">
        <v>15</v>
      </c>
      <c r="AF2" s="1" t="s">
        <v>53</v>
      </c>
      <c r="AI2" s="1" t="s">
        <v>15</v>
      </c>
      <c r="AP2" s="1" t="s">
        <v>54</v>
      </c>
      <c r="AZ2" s="1" t="s">
        <v>52</v>
      </c>
      <c r="BC2" s="1" t="s">
        <v>16</v>
      </c>
      <c r="BE2" s="1" t="s">
        <v>17</v>
      </c>
      <c r="BI2" s="1" t="s">
        <v>18</v>
      </c>
    </row>
    <row r="3" spans="1:65" s="1" customFormat="1" ht="29.15" x14ac:dyDescent="0.4">
      <c r="A3" s="1" t="s">
        <v>12</v>
      </c>
      <c r="B3" s="1" t="str">
        <f>L2</f>
        <v>1) Yolk to Log</v>
      </c>
      <c r="C3" s="1" t="str">
        <f>V2</f>
        <v>2) Deadlift</v>
      </c>
      <c r="D3" s="1" t="str">
        <f>AF2</f>
        <v>3) Squat</v>
      </c>
      <c r="E3" s="1" t="str">
        <f>AP2</f>
        <v>4) Shield</v>
      </c>
      <c r="F3" s="1" t="str">
        <f>AZ2</f>
        <v>5) Stone to Shoulder</v>
      </c>
      <c r="G3" s="1" t="s">
        <v>19</v>
      </c>
      <c r="H3" s="1" t="s">
        <v>20</v>
      </c>
      <c r="I3" s="1" t="s">
        <v>11</v>
      </c>
      <c r="K3" s="1" t="s">
        <v>21</v>
      </c>
      <c r="L3" s="2" t="s">
        <v>12</v>
      </c>
      <c r="M3" s="2" t="s">
        <v>48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/>
      <c r="U3" s="2" t="s">
        <v>21</v>
      </c>
      <c r="V3" s="2" t="s">
        <v>12</v>
      </c>
      <c r="W3" s="2" t="s">
        <v>48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E3" s="1" t="s">
        <v>21</v>
      </c>
      <c r="AF3" s="2" t="s">
        <v>12</v>
      </c>
      <c r="AG3" s="2" t="s">
        <v>29</v>
      </c>
      <c r="AH3" s="2" t="s">
        <v>23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30</v>
      </c>
      <c r="AO3" s="1" t="s">
        <v>21</v>
      </c>
      <c r="AP3" s="2" t="s">
        <v>12</v>
      </c>
      <c r="AQ3" s="2" t="s">
        <v>29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27</v>
      </c>
      <c r="AW3" s="2" t="s">
        <v>30</v>
      </c>
      <c r="AY3" s="1" t="s">
        <v>21</v>
      </c>
      <c r="AZ3" s="2" t="s">
        <v>12</v>
      </c>
      <c r="BA3" s="2" t="s">
        <v>49</v>
      </c>
      <c r="BB3" s="2" t="s">
        <v>29</v>
      </c>
      <c r="BC3" s="2" t="s">
        <v>24</v>
      </c>
      <c r="BD3" s="2" t="s">
        <v>25</v>
      </c>
      <c r="BE3" s="2" t="s">
        <v>26</v>
      </c>
      <c r="BF3" s="2" t="s">
        <v>27</v>
      </c>
      <c r="BG3" s="2" t="s">
        <v>30</v>
      </c>
      <c r="BI3" s="1" t="s">
        <v>31</v>
      </c>
      <c r="BJ3" s="1" t="s">
        <v>22</v>
      </c>
      <c r="BK3" s="1" t="s">
        <v>32</v>
      </c>
      <c r="BL3" s="1" t="s">
        <v>33</v>
      </c>
    </row>
    <row r="4" spans="1:65" s="1" customFormat="1" ht="18.75" customHeight="1" x14ac:dyDescent="0.4">
      <c r="A4" s="7" t="s">
        <v>90</v>
      </c>
      <c r="B4" s="1">
        <f>IFERROR(VLOOKUP($A4,L:R,7,FALSE),0)</f>
        <v>4</v>
      </c>
      <c r="C4" s="1">
        <f>IFERROR(IF(VLOOKUP($A4,V:AB,7,FALSE)&lt;0,0,VLOOKUP($A4,V:AB,7,FALSE)),0)</f>
        <v>4</v>
      </c>
      <c r="D4" s="1">
        <f>IFERROR(IF(VLOOKUP($A4,AF:AL,7,FALSE)&lt;0,0,VLOOKUP($A4,AF:AL,7,FALSE)),0)</f>
        <v>4</v>
      </c>
      <c r="E4" s="1">
        <f>IFERROR(IF(VLOOKUP($A4,AP:AV,7,FALSE)&lt;0,0,VLOOKUP($A4,AP:AV,7,FALSE)),0)</f>
        <v>3</v>
      </c>
      <c r="F4" s="1">
        <f>IFERROR(IF(VLOOKUP($A4,AZ:BF,3,FALSE)=0,0,VLOOKUP($A4,AZ:BF,7,FALSE)),0)</f>
        <v>0</v>
      </c>
      <c r="H4" s="1">
        <f>SUM(B4:G4)</f>
        <v>15</v>
      </c>
      <c r="I4" s="1">
        <f>RANK(H4,H$4:H$10,0)</f>
        <v>5</v>
      </c>
      <c r="K4" s="9" t="s">
        <v>34</v>
      </c>
      <c r="L4" s="1" t="str">
        <f>A4</f>
        <v>Brian Riley</v>
      </c>
      <c r="M4" s="1">
        <v>3</v>
      </c>
      <c r="N4" s="3">
        <v>60</v>
      </c>
      <c r="O4" s="1">
        <f>M4/N4</f>
        <v>0.05</v>
      </c>
      <c r="P4" s="1">
        <f>RANK(O4,O$4:O$10,0)</f>
        <v>3</v>
      </c>
      <c r="Q4" s="1">
        <f>IF(ISBLANK(M4),0,7-P4+1)</f>
        <v>5</v>
      </c>
      <c r="R4" s="1">
        <f>IF(Q4=0,0,IF(COUNTIF(Q$4:Q$10,Q4)&gt;1,Q4-((COUNTIF(Q$4:Q$10,Q4)-1)/2),Q4))</f>
        <v>4</v>
      </c>
      <c r="S4" s="1">
        <f>R4</f>
        <v>4</v>
      </c>
      <c r="U4" s="9" t="s">
        <v>34</v>
      </c>
      <c r="V4" s="1" t="str" cm="1">
        <f t="array" ref="V4:V10">_xlfn.SORTBY(L4:L10,S4:S10,1)</f>
        <v>Colter Martin</v>
      </c>
      <c r="W4" s="3">
        <v>0</v>
      </c>
      <c r="X4" s="1">
        <v>60</v>
      </c>
      <c r="Y4" s="1">
        <f>W4/X4</f>
        <v>0</v>
      </c>
      <c r="Z4" s="1">
        <f>RANK(Y4,Y$4:Y$10,0)</f>
        <v>6</v>
      </c>
      <c r="AA4" s="1">
        <f>IF(ISBLANK(W4),0,7-Z4+1)</f>
        <v>2</v>
      </c>
      <c r="AB4" s="1">
        <f>IF(COUNTIF(AA$4:AA$10,AA4)&gt;1,AA4-((COUNTIF(AA$4:AA$10,AA4)-1)/2),AA4)</f>
        <v>1.5</v>
      </c>
      <c r="AC4" s="1">
        <f>(VLOOKUP(V4,L$3:T$10,8,FALSE)+AB4)</f>
        <v>2.5</v>
      </c>
      <c r="AE4" s="9" t="s">
        <v>34</v>
      </c>
      <c r="AF4" s="1" t="str" cm="1">
        <f t="array" ref="AF4:AF10">_xlfn.SORTBY(V4:V10,AC4:AC10,1)</f>
        <v>Colter Martin</v>
      </c>
      <c r="AG4" s="3">
        <v>1</v>
      </c>
      <c r="AH4" s="1">
        <v>1</v>
      </c>
      <c r="AI4" s="1">
        <f t="shared" ref="AI4:AI7" si="0">AG4/AH4</f>
        <v>1</v>
      </c>
      <c r="AJ4" s="1">
        <f>RANK(AI4,AI$4:AI$10,0)</f>
        <v>7</v>
      </c>
      <c r="AK4" s="1">
        <f>IF(ISBLANK(AG4),0,7-AJ4+1)</f>
        <v>1</v>
      </c>
      <c r="AL4" s="1">
        <f>IF(COUNTIF(AK$4:AK$10,AK4)&gt;1,AK4-((COUNTIF(AK$4:AK$10,AK4)-1)/2),AK4)</f>
        <v>1</v>
      </c>
      <c r="AM4" s="1">
        <f>(VLOOKUP(AF4,V$3:AD$10,8,FALSE)+AL4)</f>
        <v>3.5</v>
      </c>
      <c r="AO4" s="9" t="s">
        <v>34</v>
      </c>
      <c r="AP4" s="1" t="str" cm="1">
        <f t="array" ref="AP4:AP10">_xlfn.SORTBY(AF4:AF10,AM4:AM10,1)</f>
        <v>Colter Martin</v>
      </c>
      <c r="AQ4" s="1">
        <v>14</v>
      </c>
      <c r="AR4" s="3">
        <v>1</v>
      </c>
      <c r="AS4" s="1">
        <f t="shared" ref="AS4:AS7" si="1">AQ4/AR4</f>
        <v>14</v>
      </c>
      <c r="AT4" s="1">
        <f>RANK(AS4,AS$4:AS$10,0)</f>
        <v>6</v>
      </c>
      <c r="AU4" s="1">
        <f>IF(ISBLANK(AQ4),0,7-AT4+1)</f>
        <v>2</v>
      </c>
      <c r="AV4" s="1">
        <f>IF(COUNTIF(AU$4:AU$10,AU4)&gt;1,AU4-((COUNTIF(AU$4:AU$10,AU4)-1)/2),AU4)</f>
        <v>2</v>
      </c>
      <c r="AW4" s="1">
        <f>(VLOOKUP(AP4,AF$3:AN$10,8,FALSE)+AV4)</f>
        <v>5.5</v>
      </c>
      <c r="AY4" s="9" t="s">
        <v>34</v>
      </c>
      <c r="AZ4" s="1" t="str" cm="1">
        <f t="array" ref="AZ4:AZ10">_xlfn.SORTBY(AP4:AP10,AW4:AW10,1)</f>
        <v>Colter Martin</v>
      </c>
      <c r="BA4" s="1">
        <f>VLOOKUP(AP4,AP$15:AQ$21,2,FALSE)</f>
        <v>225</v>
      </c>
      <c r="BB4" s="3">
        <v>0</v>
      </c>
      <c r="BC4">
        <f>IF(ISBLANK(BB4),NA(),IF(BB4=0,0,BA4+(BB4*0.0001)))</f>
        <v>0</v>
      </c>
      <c r="BD4" s="1">
        <f>RANK(BC4,BC$4:BC$10,0)</f>
        <v>4</v>
      </c>
      <c r="BE4" s="1">
        <f>IF(ISBLANK(BA4),0,7-BD4+1)</f>
        <v>4</v>
      </c>
      <c r="BF4" s="1">
        <f>IF(COUNTIF(BE$4:BE$10,BE4)&gt;1,BE4-((COUNTIF(BE$4:BE$10,BE4)-1)/2),BE4)</f>
        <v>2.5</v>
      </c>
      <c r="BG4" s="1">
        <f>(VLOOKUP(AZ4,AP$3:AX$10,8,FALSE)+BF4)</f>
        <v>8</v>
      </c>
      <c r="BL4" s="1" t="e">
        <f>BJ4/BK4</f>
        <v>#DIV/0!</v>
      </c>
      <c r="BM4" s="1" t="e">
        <f>RANK(BL4,BL$4:BL$7,1)</f>
        <v>#DIV/0!</v>
      </c>
    </row>
    <row r="5" spans="1:65" s="1" customFormat="1" ht="18.75" customHeight="1" x14ac:dyDescent="0.4">
      <c r="A5" s="8" t="s">
        <v>91</v>
      </c>
      <c r="B5" s="1">
        <f>IFERROR(VLOOKUP($A5,L:R,7,FALSE),0)</f>
        <v>1</v>
      </c>
      <c r="C5" s="1">
        <f>IFERROR(IF(VLOOKUP($A5,V:AB,7,FALSE)&lt;0,0,VLOOKUP($A5,V:AB,7,FALSE)),0)</f>
        <v>1.5</v>
      </c>
      <c r="D5" s="1">
        <f>IFERROR(IF(VLOOKUP($A5,AF:AL,7,FALSE)&lt;0,0,VLOOKUP($A5,AF:AL,7,FALSE)),0)</f>
        <v>1</v>
      </c>
      <c r="E5" s="1">
        <f>IFERROR(IF(VLOOKUP($A5,AP:AV,7,FALSE)&lt;0,0,VLOOKUP($A5,AP:AV,7,FALSE)),0)</f>
        <v>2</v>
      </c>
      <c r="F5" s="1">
        <f t="shared" ref="F5:F10" si="2">IFERROR(IF(VLOOKUP($A5,AZ:BF,3,FALSE)=0,0,VLOOKUP($A5,AZ:BF,7,FALSE)),0)</f>
        <v>0</v>
      </c>
      <c r="G5" s="21"/>
      <c r="H5" s="1">
        <f t="shared" ref="H5:H7" si="3">SUM(B5:G5)</f>
        <v>5.5</v>
      </c>
      <c r="I5" s="1">
        <f t="shared" ref="I5:I10" si="4">RANK(H5,H$4:H$10,0)</f>
        <v>7</v>
      </c>
      <c r="K5" s="9" t="s">
        <v>34</v>
      </c>
      <c r="L5" s="1" t="str">
        <f t="shared" ref="L5:L7" si="5">A5</f>
        <v>Colter Martin</v>
      </c>
      <c r="M5" s="1">
        <v>1</v>
      </c>
      <c r="N5" s="3">
        <v>60</v>
      </c>
      <c r="O5" s="1">
        <f t="shared" ref="O5:O10" si="6">M5/N5</f>
        <v>1.6666666666666666E-2</v>
      </c>
      <c r="P5" s="1">
        <f t="shared" ref="P5:P10" si="7">RANK(O5,O$4:O$10,0)</f>
        <v>7</v>
      </c>
      <c r="Q5" s="1">
        <f t="shared" ref="Q5:Q10" si="8">IF(ISBLANK(M5),0,7-P5+1)</f>
        <v>1</v>
      </c>
      <c r="R5" s="1">
        <f t="shared" ref="R5:R10" si="9">IF(Q5=0,0,IF(COUNTIF(Q$4:Q$10,Q5)&gt;1,Q5-((COUNTIF(Q$4:Q$10,Q5)-1)/2),Q5))</f>
        <v>1</v>
      </c>
      <c r="S5" s="1">
        <f t="shared" ref="S5:S10" si="10">R5</f>
        <v>1</v>
      </c>
      <c r="U5" s="9" t="s">
        <v>34</v>
      </c>
      <c r="V5" s="1" t="str">
        <v>Gregory Richardson</v>
      </c>
      <c r="W5" s="3">
        <v>5</v>
      </c>
      <c r="X5" s="1">
        <v>24.41</v>
      </c>
      <c r="Y5" s="1">
        <f t="shared" ref="Y5:Y10" si="11">W5/X5</f>
        <v>0.20483408439164277</v>
      </c>
      <c r="Z5" s="1">
        <f t="shared" ref="Z5:Z10" si="12">RANK(Y5,Y$4:Y$10,0)</f>
        <v>1</v>
      </c>
      <c r="AA5" s="1">
        <f t="shared" ref="AA5:AA10" si="13">IF(ISBLANK(W5),0,7-Z5+1)</f>
        <v>7</v>
      </c>
      <c r="AB5" s="1">
        <f t="shared" ref="AB5:AB10" si="14">IF(COUNTIF(AA$4:AA$10,AA5)&gt;1,AA5-((COUNTIF(AA$4:AA$10,AA5)-1)/2),AA5)</f>
        <v>7</v>
      </c>
      <c r="AC5" s="1">
        <f t="shared" ref="AC5:AC10" si="15">(VLOOKUP(V5,L$3:T$10,8,FALSE)+AB5)</f>
        <v>9</v>
      </c>
      <c r="AE5" s="9" t="s">
        <v>34</v>
      </c>
      <c r="AF5" s="1" t="str">
        <v>Logan Gifford</v>
      </c>
      <c r="AG5" s="3">
        <v>3</v>
      </c>
      <c r="AH5" s="1">
        <v>1</v>
      </c>
      <c r="AI5" s="1">
        <f t="shared" ref="AI5:AI10" si="16">AG5/AH5</f>
        <v>3</v>
      </c>
      <c r="AJ5" s="1">
        <f t="shared" ref="AJ5:AJ10" si="17">RANK(AI5,AI$4:AI$10,0)</f>
        <v>6</v>
      </c>
      <c r="AK5" s="1">
        <f t="shared" ref="AK5:AK10" si="18">IF(ISBLANK(AG5),0,7-AJ5+1)</f>
        <v>2</v>
      </c>
      <c r="AL5" s="1">
        <f t="shared" ref="AL5:AL10" si="19">IF(COUNTIF(AK$4:AK$10,AK5)&gt;1,AK5-((COUNTIF(AK$4:AK$10,AK5)-1)/2),AK5)</f>
        <v>2</v>
      </c>
      <c r="AM5" s="1">
        <f t="shared" ref="AM5:AM10" si="20">(VLOOKUP(AF5,V$3:AD$10,8,FALSE)+AL5)</f>
        <v>7.5</v>
      </c>
      <c r="AO5" s="9" t="s">
        <v>34</v>
      </c>
      <c r="AP5" s="1" t="str">
        <v>Logan Gifford</v>
      </c>
      <c r="AQ5" s="1">
        <v>151</v>
      </c>
      <c r="AR5" s="3">
        <v>1</v>
      </c>
      <c r="AS5" s="1">
        <f t="shared" ref="AS5:AS10" si="21">AQ5/AR5</f>
        <v>151</v>
      </c>
      <c r="AT5" s="1">
        <f t="shared" ref="AT5:AT10" si="22">RANK(AS5,AS$4:AS$10,0)</f>
        <v>3</v>
      </c>
      <c r="AU5" s="1">
        <f t="shared" ref="AU5:AU10" si="23">IF(ISBLANK(AQ5),0,7-AT5+1)</f>
        <v>5</v>
      </c>
      <c r="AV5" s="1">
        <f t="shared" ref="AV5:AV10" si="24">IF(COUNTIF(AU$4:AU$10,AU5)&gt;1,AU5-((COUNTIF(AU$4:AU$10,AU5)-1)/2),AU5)</f>
        <v>5</v>
      </c>
      <c r="AW5" s="1">
        <f t="shared" ref="AW5:AW10" si="25">(VLOOKUP(AP5,AF$3:AN$10,8,FALSE)+AV5)</f>
        <v>12.5</v>
      </c>
      <c r="AY5" s="9" t="s">
        <v>34</v>
      </c>
      <c r="AZ5" s="1" t="str">
        <v>Logan Gifford</v>
      </c>
      <c r="BA5" s="1">
        <f t="shared" ref="BA5:BA10" si="26">VLOOKUP(AP5,AP$15:AQ$21,2,FALSE)</f>
        <v>275</v>
      </c>
      <c r="BB5" s="3">
        <v>0</v>
      </c>
      <c r="BC5">
        <f t="shared" ref="BC5:BC10" si="27">IF(ISBLANK(BB5),NA(),IF(BB5=0,0,BA5+(BB5*0.0001)))</f>
        <v>0</v>
      </c>
      <c r="BD5" s="1">
        <f t="shared" ref="BD5:BD10" si="28">RANK(BC5,BC$4:BC$10,0)</f>
        <v>4</v>
      </c>
      <c r="BE5" s="1">
        <f t="shared" ref="BE5:BE10" si="29">IF(ISBLANK(BA5),0,7-BD5+1)</f>
        <v>4</v>
      </c>
      <c r="BF5" s="1">
        <f t="shared" ref="BF5:BF10" si="30">IF(COUNTIF(BE$4:BE$10,BE5)&gt;1,BE5-((COUNTIF(BE$4:BE$10,BE5)-1)/2),BE5)</f>
        <v>2.5</v>
      </c>
      <c r="BG5" s="1">
        <f t="shared" ref="BG5:BG10" si="31">(VLOOKUP(AZ5,AP$3:AX$10,8,FALSE)+BF5)</f>
        <v>15</v>
      </c>
      <c r="BL5" s="1" t="e">
        <f t="shared" ref="BL5:BL7" si="32">BJ5/BK5</f>
        <v>#DIV/0!</v>
      </c>
      <c r="BM5" s="1" t="e">
        <f>RANK(BL5,BL$4:BL$7,1)</f>
        <v>#DIV/0!</v>
      </c>
    </row>
    <row r="6" spans="1:65" s="1" customFormat="1" ht="18.75" customHeight="1" x14ac:dyDescent="0.4">
      <c r="A6" s="8" t="s">
        <v>92</v>
      </c>
      <c r="B6" s="1">
        <f>IFERROR(VLOOKUP($A6,L:R,7,FALSE),0)</f>
        <v>6</v>
      </c>
      <c r="C6" s="1">
        <f>IFERROR(IF(VLOOKUP($A6,V:AB,7,FALSE)&lt;0,0,VLOOKUP($A6,V:AB,7,FALSE)),0)</f>
        <v>4</v>
      </c>
      <c r="D6" s="1">
        <f>IFERROR(IF(VLOOKUP($A6,AF:AL,7,FALSE)&lt;0,0,VLOOKUP($A6,AF:AL,7,FALSE)),0)</f>
        <v>3</v>
      </c>
      <c r="E6" s="1">
        <f>IFERROR(IF(VLOOKUP($A6,AP:AV,7,FALSE)&lt;0,0,VLOOKUP($A6,AP:AV,7,FALSE)),0)</f>
        <v>1</v>
      </c>
      <c r="F6" s="1">
        <f t="shared" si="2"/>
        <v>5</v>
      </c>
      <c r="H6" s="1">
        <f t="shared" si="3"/>
        <v>19</v>
      </c>
      <c r="I6" s="1">
        <f t="shared" si="4"/>
        <v>4</v>
      </c>
      <c r="K6" s="9" t="s">
        <v>35</v>
      </c>
      <c r="L6" s="1" t="str">
        <f t="shared" si="5"/>
        <v>Gonzalo Martinez</v>
      </c>
      <c r="M6" s="1">
        <v>4</v>
      </c>
      <c r="N6" s="3">
        <v>65</v>
      </c>
      <c r="O6" s="1">
        <f t="shared" si="6"/>
        <v>6.1538461538461542E-2</v>
      </c>
      <c r="P6" s="1">
        <f t="shared" si="7"/>
        <v>2</v>
      </c>
      <c r="Q6" s="1">
        <f t="shared" si="8"/>
        <v>6</v>
      </c>
      <c r="R6" s="1">
        <f t="shared" si="9"/>
        <v>6</v>
      </c>
      <c r="S6" s="1">
        <f t="shared" si="10"/>
        <v>6</v>
      </c>
      <c r="U6" s="9" t="s">
        <v>35</v>
      </c>
      <c r="V6" s="1" t="str">
        <v>Brian Riley</v>
      </c>
      <c r="W6" s="3">
        <v>1</v>
      </c>
      <c r="X6" s="1">
        <v>60</v>
      </c>
      <c r="Y6" s="1">
        <f t="shared" si="11"/>
        <v>1.6666666666666666E-2</v>
      </c>
      <c r="Z6" s="1">
        <f t="shared" si="12"/>
        <v>3</v>
      </c>
      <c r="AA6" s="1">
        <f t="shared" si="13"/>
        <v>5</v>
      </c>
      <c r="AB6" s="1">
        <f t="shared" si="14"/>
        <v>4</v>
      </c>
      <c r="AC6" s="1">
        <f t="shared" si="15"/>
        <v>8</v>
      </c>
      <c r="AE6" s="9" t="s">
        <v>35</v>
      </c>
      <c r="AF6" s="1" t="str">
        <v>Brian Riley</v>
      </c>
      <c r="AG6" s="3">
        <v>6</v>
      </c>
      <c r="AH6" s="1">
        <v>1</v>
      </c>
      <c r="AI6" s="1">
        <f t="shared" si="16"/>
        <v>6</v>
      </c>
      <c r="AJ6" s="1">
        <f t="shared" si="17"/>
        <v>4</v>
      </c>
      <c r="AK6" s="1">
        <f t="shared" si="18"/>
        <v>4</v>
      </c>
      <c r="AL6" s="1">
        <f t="shared" si="19"/>
        <v>4</v>
      </c>
      <c r="AM6" s="1">
        <f t="shared" si="20"/>
        <v>12</v>
      </c>
      <c r="AO6" s="9" t="s">
        <v>35</v>
      </c>
      <c r="AP6" s="1" t="str">
        <v>Brian Riley</v>
      </c>
      <c r="AQ6" s="1">
        <v>83</v>
      </c>
      <c r="AR6" s="3">
        <v>1</v>
      </c>
      <c r="AS6" s="1">
        <f t="shared" si="21"/>
        <v>83</v>
      </c>
      <c r="AT6" s="1">
        <f t="shared" si="22"/>
        <v>5</v>
      </c>
      <c r="AU6" s="1">
        <f t="shared" si="23"/>
        <v>3</v>
      </c>
      <c r="AV6" s="1">
        <f t="shared" si="24"/>
        <v>3</v>
      </c>
      <c r="AW6" s="1">
        <f t="shared" si="25"/>
        <v>15</v>
      </c>
      <c r="AY6" s="9" t="s">
        <v>35</v>
      </c>
      <c r="AZ6" s="1" t="str">
        <v>Gonzalo Martinez</v>
      </c>
      <c r="BA6" s="1">
        <f t="shared" si="26"/>
        <v>295</v>
      </c>
      <c r="BB6" s="3">
        <v>1</v>
      </c>
      <c r="BC6">
        <f t="shared" si="27"/>
        <v>295.00009999999997</v>
      </c>
      <c r="BD6" s="1">
        <f t="shared" si="28"/>
        <v>3</v>
      </c>
      <c r="BE6" s="1">
        <f t="shared" si="29"/>
        <v>5</v>
      </c>
      <c r="BF6" s="1">
        <f t="shared" si="30"/>
        <v>5</v>
      </c>
      <c r="BG6" s="1">
        <f t="shared" si="31"/>
        <v>19</v>
      </c>
      <c r="BL6" s="1" t="e">
        <f t="shared" si="32"/>
        <v>#DIV/0!</v>
      </c>
      <c r="BM6" s="1" t="e">
        <f>RANK(BL6,BL$4:BL$7,1)</f>
        <v>#DIV/0!</v>
      </c>
    </row>
    <row r="7" spans="1:65" s="1" customFormat="1" ht="18.75" customHeight="1" x14ac:dyDescent="0.4">
      <c r="A7" s="8" t="s">
        <v>93</v>
      </c>
      <c r="B7" s="1">
        <f>IFERROR(VLOOKUP($A7,L:R,7,FALSE),0)</f>
        <v>2</v>
      </c>
      <c r="C7" s="1">
        <f>IFERROR(IF(VLOOKUP($A7,V:AB,7,FALSE)&lt;0,0,VLOOKUP($A7,V:AB,7,FALSE)),0)</f>
        <v>7</v>
      </c>
      <c r="D7" s="1">
        <f>IFERROR(IF(VLOOKUP($A7,AF:AL,7,FALSE)&lt;0,0,VLOOKUP($A7,AF:AL,7,FALSE)),0)</f>
        <v>6</v>
      </c>
      <c r="E7" s="1">
        <f>IFERROR(IF(VLOOKUP($A7,AP:AV,7,FALSE)&lt;0,0,VLOOKUP($A7,AP:AV,7,FALSE)),0)</f>
        <v>6</v>
      </c>
      <c r="F7" s="1">
        <f t="shared" si="2"/>
        <v>7</v>
      </c>
      <c r="G7" s="21"/>
      <c r="H7" s="1">
        <f t="shared" si="3"/>
        <v>28</v>
      </c>
      <c r="I7" s="1">
        <f t="shared" si="4"/>
        <v>1</v>
      </c>
      <c r="J7" s="1">
        <f>IFERROR(VLOOKUP($A7,T:Z,7,FALSE),0)</f>
        <v>0</v>
      </c>
      <c r="K7" s="9" t="s">
        <v>34</v>
      </c>
      <c r="L7" s="1" t="str">
        <f t="shared" si="5"/>
        <v>Gregory Richardson</v>
      </c>
      <c r="M7" s="1">
        <v>2</v>
      </c>
      <c r="N7" s="3">
        <v>60</v>
      </c>
      <c r="O7" s="1">
        <f t="shared" si="6"/>
        <v>3.3333333333333333E-2</v>
      </c>
      <c r="P7" s="1">
        <f t="shared" si="7"/>
        <v>6</v>
      </c>
      <c r="Q7" s="1">
        <f t="shared" si="8"/>
        <v>2</v>
      </c>
      <c r="R7" s="1">
        <f t="shared" si="9"/>
        <v>2</v>
      </c>
      <c r="S7" s="1">
        <f t="shared" si="10"/>
        <v>2</v>
      </c>
      <c r="U7" s="9" t="s">
        <v>34</v>
      </c>
      <c r="V7" s="1" t="str">
        <v>Tristan Nunez</v>
      </c>
      <c r="W7" s="3">
        <v>5</v>
      </c>
      <c r="X7" s="1">
        <v>38.340000000000003</v>
      </c>
      <c r="Y7" s="1">
        <f t="shared" si="11"/>
        <v>0.13041210224308813</v>
      </c>
      <c r="Z7" s="1">
        <f t="shared" si="12"/>
        <v>2</v>
      </c>
      <c r="AA7" s="1">
        <f t="shared" si="13"/>
        <v>6</v>
      </c>
      <c r="AB7" s="1">
        <f t="shared" si="14"/>
        <v>6</v>
      </c>
      <c r="AC7" s="1">
        <f t="shared" si="15"/>
        <v>10</v>
      </c>
      <c r="AE7" s="9" t="s">
        <v>34</v>
      </c>
      <c r="AF7" s="1" t="str">
        <v>Gregory Richardson</v>
      </c>
      <c r="AG7" s="3">
        <v>9</v>
      </c>
      <c r="AH7" s="1">
        <v>1</v>
      </c>
      <c r="AI7" s="1">
        <f t="shared" si="16"/>
        <v>9</v>
      </c>
      <c r="AJ7" s="1">
        <f t="shared" si="17"/>
        <v>2</v>
      </c>
      <c r="AK7" s="1">
        <f t="shared" si="18"/>
        <v>6</v>
      </c>
      <c r="AL7" s="1">
        <f t="shared" si="19"/>
        <v>6</v>
      </c>
      <c r="AM7" s="1">
        <f t="shared" si="20"/>
        <v>15</v>
      </c>
      <c r="AO7" s="9" t="s">
        <v>34</v>
      </c>
      <c r="AP7" s="1" t="str">
        <v>Gonzalo Martinez</v>
      </c>
      <c r="AQ7" s="1">
        <v>7</v>
      </c>
      <c r="AR7" s="3">
        <v>1</v>
      </c>
      <c r="AS7" s="1">
        <f t="shared" si="21"/>
        <v>7</v>
      </c>
      <c r="AT7" s="1">
        <f t="shared" si="22"/>
        <v>7</v>
      </c>
      <c r="AU7" s="1">
        <f t="shared" si="23"/>
        <v>1</v>
      </c>
      <c r="AV7" s="1">
        <f t="shared" si="24"/>
        <v>1</v>
      </c>
      <c r="AW7" s="1">
        <f t="shared" si="25"/>
        <v>14</v>
      </c>
      <c r="AY7" s="9" t="s">
        <v>34</v>
      </c>
      <c r="AZ7" s="1" t="str">
        <v>Brian Riley</v>
      </c>
      <c r="BA7" s="1">
        <f t="shared" si="26"/>
        <v>275</v>
      </c>
      <c r="BB7" s="3">
        <v>0</v>
      </c>
      <c r="BC7">
        <f t="shared" si="27"/>
        <v>0</v>
      </c>
      <c r="BD7" s="1">
        <f t="shared" si="28"/>
        <v>4</v>
      </c>
      <c r="BE7" s="1">
        <f t="shared" si="29"/>
        <v>4</v>
      </c>
      <c r="BF7" s="1">
        <f t="shared" si="30"/>
        <v>2.5</v>
      </c>
      <c r="BG7" s="1">
        <f t="shared" si="31"/>
        <v>17.5</v>
      </c>
      <c r="BL7" s="1" t="e">
        <f t="shared" si="32"/>
        <v>#DIV/0!</v>
      </c>
      <c r="BM7" s="1" t="e">
        <f>RANK(BL7,BL$4:BL$7,1)</f>
        <v>#DIV/0!</v>
      </c>
    </row>
    <row r="8" spans="1:65" s="1" customFormat="1" ht="18.75" customHeight="1" x14ac:dyDescent="0.4">
      <c r="A8" s="8" t="s">
        <v>94</v>
      </c>
      <c r="B8" s="1">
        <f>IFERROR(VLOOKUP($A8,L:R,7,FALSE),0)</f>
        <v>4</v>
      </c>
      <c r="C8" s="1">
        <f>IFERROR(IF(VLOOKUP($A8,V:AB,7,FALSE)&lt;0,0,VLOOKUP($A8,V:AB,7,FALSE)),0)</f>
        <v>6</v>
      </c>
      <c r="D8" s="1">
        <f>IFERROR(IF(VLOOKUP($A8,AF:AL,7,FALSE)&lt;0,0,VLOOKUP($A8,AF:AL,7,FALSE)),0)</f>
        <v>5</v>
      </c>
      <c r="E8" s="1">
        <f>IFERROR(IF(VLOOKUP($A8,AP:AV,7,FALSE)&lt;0,0,VLOOKUP($A8,AP:AV,7,FALSE)),0)</f>
        <v>4</v>
      </c>
      <c r="F8" s="1">
        <f t="shared" si="2"/>
        <v>6</v>
      </c>
      <c r="G8" s="21">
        <v>1</v>
      </c>
      <c r="H8" s="1">
        <f t="shared" ref="H8:H10" si="33">SUM(B8:G8)</f>
        <v>26</v>
      </c>
      <c r="I8" s="1">
        <f t="shared" si="4"/>
        <v>2</v>
      </c>
      <c r="J8" s="1">
        <f>IFERROR(VLOOKUP($A8,T:Z,7,FALSE),0)</f>
        <v>0</v>
      </c>
      <c r="K8" s="9" t="s">
        <v>35</v>
      </c>
      <c r="L8" s="1" t="str">
        <f t="shared" ref="L8:L10" si="34">A8</f>
        <v>Tristan Nunez</v>
      </c>
      <c r="M8" s="1">
        <v>3</v>
      </c>
      <c r="N8" s="3">
        <v>60</v>
      </c>
      <c r="O8" s="1">
        <f t="shared" si="6"/>
        <v>0.05</v>
      </c>
      <c r="P8" s="1">
        <f t="shared" si="7"/>
        <v>3</v>
      </c>
      <c r="Q8" s="1">
        <f t="shared" si="8"/>
        <v>5</v>
      </c>
      <c r="R8" s="1">
        <f t="shared" si="9"/>
        <v>4</v>
      </c>
      <c r="S8" s="1">
        <f t="shared" si="10"/>
        <v>4</v>
      </c>
      <c r="U8" s="9" t="s">
        <v>35</v>
      </c>
      <c r="V8" s="1" t="str">
        <v>Logan Gifford</v>
      </c>
      <c r="W8" s="3">
        <v>0</v>
      </c>
      <c r="X8" s="1">
        <v>60</v>
      </c>
      <c r="Y8" s="1">
        <f t="shared" si="11"/>
        <v>0</v>
      </c>
      <c r="Z8" s="1">
        <f t="shared" si="12"/>
        <v>6</v>
      </c>
      <c r="AA8" s="1">
        <f t="shared" si="13"/>
        <v>2</v>
      </c>
      <c r="AB8" s="1">
        <f t="shared" si="14"/>
        <v>1.5</v>
      </c>
      <c r="AC8" s="1">
        <f t="shared" si="15"/>
        <v>5.5</v>
      </c>
      <c r="AE8" s="9" t="s">
        <v>35</v>
      </c>
      <c r="AF8" s="1" t="str">
        <v>Tristan Nunez</v>
      </c>
      <c r="AG8" s="3">
        <v>8</v>
      </c>
      <c r="AH8" s="1">
        <v>1</v>
      </c>
      <c r="AI8" s="1">
        <f t="shared" si="16"/>
        <v>8</v>
      </c>
      <c r="AJ8" s="1">
        <f t="shared" si="17"/>
        <v>3</v>
      </c>
      <c r="AK8" s="1">
        <f t="shared" si="18"/>
        <v>5</v>
      </c>
      <c r="AL8" s="1">
        <f t="shared" si="19"/>
        <v>5</v>
      </c>
      <c r="AM8" s="1">
        <f t="shared" si="20"/>
        <v>15</v>
      </c>
      <c r="AO8" s="9" t="s">
        <v>35</v>
      </c>
      <c r="AP8" s="1" t="str">
        <v>Gregory Richardson</v>
      </c>
      <c r="AQ8" s="1">
        <v>177</v>
      </c>
      <c r="AR8" s="3">
        <v>1</v>
      </c>
      <c r="AS8" s="1">
        <f t="shared" si="21"/>
        <v>177</v>
      </c>
      <c r="AT8" s="1">
        <f t="shared" si="22"/>
        <v>2</v>
      </c>
      <c r="AU8" s="1">
        <f t="shared" si="23"/>
        <v>6</v>
      </c>
      <c r="AV8" s="1">
        <f t="shared" si="24"/>
        <v>6</v>
      </c>
      <c r="AW8" s="1">
        <f t="shared" si="25"/>
        <v>21</v>
      </c>
      <c r="AY8" s="9" t="s">
        <v>35</v>
      </c>
      <c r="AZ8" s="1" t="str">
        <v>Tristan Nunez</v>
      </c>
      <c r="BA8" s="1">
        <v>295</v>
      </c>
      <c r="BB8" s="3">
        <v>2</v>
      </c>
      <c r="BC8">
        <f t="shared" ref="BC8:BC9" si="35">IF(ISBLANK(BB8),NA(),IF(BB8=0,0,BA8+(BB8*0.0001)))</f>
        <v>295.00020000000001</v>
      </c>
      <c r="BD8" s="1">
        <f t="shared" si="28"/>
        <v>2</v>
      </c>
      <c r="BE8" s="1">
        <f t="shared" ref="BE8:BE9" si="36">IF(ISBLANK(BA8),0,7-BD8+1)</f>
        <v>6</v>
      </c>
      <c r="BF8" s="1">
        <f t="shared" si="30"/>
        <v>6</v>
      </c>
      <c r="BG8" s="1">
        <f t="shared" ref="BG8:BG9" si="37">(VLOOKUP(AZ8,AP$3:AX$10,8,FALSE)+BF8)</f>
        <v>25</v>
      </c>
      <c r="BL8" s="1" t="e">
        <f t="shared" ref="BL8:BL10" si="38">BJ8/BK8</f>
        <v>#DIV/0!</v>
      </c>
      <c r="BM8" s="1" t="e">
        <f t="shared" ref="BM8:BM10" si="39">RANK(BL8,BL$4:BL$7,1)</f>
        <v>#DIV/0!</v>
      </c>
    </row>
    <row r="9" spans="1:65" s="1" customFormat="1" ht="18.75" customHeight="1" x14ac:dyDescent="0.4">
      <c r="A9" s="8" t="s">
        <v>96</v>
      </c>
      <c r="B9" s="1">
        <f>IFERROR(VLOOKUP($A9,L:R,7,FALSE),0)</f>
        <v>4</v>
      </c>
      <c r="C9" s="1">
        <f>IFERROR(IF(VLOOKUP($A9,V:AB,7,FALSE)&lt;0,0,VLOOKUP($A9,V:AB,7,FALSE)),0)</f>
        <v>1.5</v>
      </c>
      <c r="D9" s="1">
        <f>IFERROR(IF(VLOOKUP($A9,AF:AL,7,FALSE)&lt;0,0,VLOOKUP($A9,AF:AL,7,FALSE)),0)</f>
        <v>2</v>
      </c>
      <c r="E9" s="1">
        <f>IFERROR(IF(VLOOKUP($A9,AP:AV,7,FALSE)&lt;0,0,VLOOKUP($A9,AP:AV,7,FALSE)),0)</f>
        <v>5</v>
      </c>
      <c r="F9" s="1">
        <f t="shared" si="2"/>
        <v>0</v>
      </c>
      <c r="G9" s="21"/>
      <c r="H9" s="1">
        <f t="shared" si="33"/>
        <v>12.5</v>
      </c>
      <c r="I9" s="1">
        <f t="shared" si="4"/>
        <v>6</v>
      </c>
      <c r="J9" s="1">
        <f>IFERROR(VLOOKUP($A9,T:Z,7,FALSE),0)</f>
        <v>0</v>
      </c>
      <c r="K9" s="9" t="s">
        <v>34</v>
      </c>
      <c r="L9" s="1" t="str">
        <f t="shared" si="34"/>
        <v>Logan Gifford</v>
      </c>
      <c r="M9" s="1">
        <v>3</v>
      </c>
      <c r="N9" s="3">
        <v>60</v>
      </c>
      <c r="O9" s="1">
        <f t="shared" si="6"/>
        <v>0.05</v>
      </c>
      <c r="P9" s="1">
        <f t="shared" si="7"/>
        <v>3</v>
      </c>
      <c r="Q9" s="1">
        <f t="shared" si="8"/>
        <v>5</v>
      </c>
      <c r="R9" s="1">
        <f t="shared" si="9"/>
        <v>4</v>
      </c>
      <c r="S9" s="1">
        <f t="shared" si="10"/>
        <v>4</v>
      </c>
      <c r="U9" s="9" t="s">
        <v>34</v>
      </c>
      <c r="V9" s="1" t="str">
        <v>Gonzalo Martinez</v>
      </c>
      <c r="W9" s="3">
        <v>1</v>
      </c>
      <c r="X9" s="1">
        <v>60</v>
      </c>
      <c r="Y9" s="1">
        <f t="shared" si="11"/>
        <v>1.6666666666666666E-2</v>
      </c>
      <c r="Z9" s="1">
        <f t="shared" si="12"/>
        <v>3</v>
      </c>
      <c r="AA9" s="1">
        <f t="shared" si="13"/>
        <v>5</v>
      </c>
      <c r="AB9" s="1">
        <f t="shared" si="14"/>
        <v>4</v>
      </c>
      <c r="AC9" s="1">
        <f t="shared" si="15"/>
        <v>10</v>
      </c>
      <c r="AE9" s="9" t="s">
        <v>34</v>
      </c>
      <c r="AF9" s="1" t="str">
        <v>Gonzalo Martinez</v>
      </c>
      <c r="AG9" s="3">
        <v>4</v>
      </c>
      <c r="AH9" s="1">
        <v>1</v>
      </c>
      <c r="AI9" s="1">
        <f t="shared" si="16"/>
        <v>4</v>
      </c>
      <c r="AJ9" s="1">
        <f t="shared" si="17"/>
        <v>5</v>
      </c>
      <c r="AK9" s="1">
        <f t="shared" si="18"/>
        <v>3</v>
      </c>
      <c r="AL9" s="1">
        <f t="shared" si="19"/>
        <v>3</v>
      </c>
      <c r="AM9" s="1">
        <f t="shared" si="20"/>
        <v>13</v>
      </c>
      <c r="AO9" s="9" t="s">
        <v>34</v>
      </c>
      <c r="AP9" s="1" t="str">
        <v>Tristan Nunez</v>
      </c>
      <c r="AQ9" s="1">
        <v>97</v>
      </c>
      <c r="AR9" s="3">
        <v>1</v>
      </c>
      <c r="AS9" s="1">
        <f t="shared" si="21"/>
        <v>97</v>
      </c>
      <c r="AT9" s="1">
        <f t="shared" si="22"/>
        <v>4</v>
      </c>
      <c r="AU9" s="1">
        <f t="shared" si="23"/>
        <v>4</v>
      </c>
      <c r="AV9" s="1">
        <f t="shared" si="24"/>
        <v>4</v>
      </c>
      <c r="AW9" s="1">
        <f t="shared" si="25"/>
        <v>19</v>
      </c>
      <c r="AY9" s="9" t="s">
        <v>34</v>
      </c>
      <c r="AZ9" s="1" t="str">
        <v>Gregory Richardson</v>
      </c>
      <c r="BA9" s="1">
        <v>325</v>
      </c>
      <c r="BB9" s="3">
        <v>2</v>
      </c>
      <c r="BC9">
        <f t="shared" si="35"/>
        <v>325.00020000000001</v>
      </c>
      <c r="BD9" s="1">
        <f t="shared" si="28"/>
        <v>1</v>
      </c>
      <c r="BE9" s="1">
        <f t="shared" si="36"/>
        <v>7</v>
      </c>
      <c r="BF9" s="1">
        <f t="shared" si="30"/>
        <v>7</v>
      </c>
      <c r="BG9" s="1">
        <f t="shared" si="37"/>
        <v>28</v>
      </c>
      <c r="BL9" s="1" t="e">
        <f t="shared" si="38"/>
        <v>#DIV/0!</v>
      </c>
      <c r="BM9" s="1" t="e">
        <f t="shared" si="39"/>
        <v>#DIV/0!</v>
      </c>
    </row>
    <row r="10" spans="1:65" s="1" customFormat="1" ht="18.75" customHeight="1" x14ac:dyDescent="0.4">
      <c r="A10" s="8" t="s">
        <v>97</v>
      </c>
      <c r="B10" s="1">
        <f>IFERROR(VLOOKUP($A10,L:R,7,FALSE),0)</f>
        <v>7</v>
      </c>
      <c r="C10" s="1">
        <f>IFERROR(IF(VLOOKUP($A10,V:AB,7,FALSE)&lt;0,0,VLOOKUP($A10,V:AB,7,FALSE)),0)</f>
        <v>4</v>
      </c>
      <c r="D10" s="1">
        <f>IFERROR(IF(VLOOKUP($A10,AF:AL,7,FALSE)&lt;0,0,VLOOKUP($A10,AF:AL,7,FALSE)),0)</f>
        <v>7</v>
      </c>
      <c r="E10" s="1">
        <f>IFERROR(IF(VLOOKUP($A10,AP:AV,7,FALSE)&lt;0,0,VLOOKUP($A10,AP:AV,7,FALSE)),0)</f>
        <v>7</v>
      </c>
      <c r="F10" s="1">
        <f t="shared" si="2"/>
        <v>0</v>
      </c>
      <c r="G10" s="21"/>
      <c r="H10" s="1">
        <f t="shared" si="33"/>
        <v>25</v>
      </c>
      <c r="I10" s="1">
        <f t="shared" si="4"/>
        <v>3</v>
      </c>
      <c r="J10" s="1">
        <f>IFERROR(VLOOKUP($A10,T:Z,7,FALSE),0)</f>
        <v>0</v>
      </c>
      <c r="K10" s="9" t="s">
        <v>35</v>
      </c>
      <c r="L10" s="1" t="str">
        <f t="shared" si="34"/>
        <v>David Self</v>
      </c>
      <c r="M10" s="1">
        <v>4</v>
      </c>
      <c r="N10" s="3">
        <v>28.31</v>
      </c>
      <c r="O10" s="1">
        <f t="shared" si="6"/>
        <v>0.14129282938890853</v>
      </c>
      <c r="P10" s="1">
        <f t="shared" si="7"/>
        <v>1</v>
      </c>
      <c r="Q10" s="1">
        <f t="shared" si="8"/>
        <v>7</v>
      </c>
      <c r="R10" s="1">
        <f t="shared" si="9"/>
        <v>7</v>
      </c>
      <c r="S10" s="1">
        <f t="shared" si="10"/>
        <v>7</v>
      </c>
      <c r="U10" s="9" t="s">
        <v>35</v>
      </c>
      <c r="V10" s="1" t="str">
        <v>David Self</v>
      </c>
      <c r="W10" s="3">
        <v>1</v>
      </c>
      <c r="X10" s="1">
        <v>60</v>
      </c>
      <c r="Y10" s="1">
        <f t="shared" si="11"/>
        <v>1.6666666666666666E-2</v>
      </c>
      <c r="Z10" s="1">
        <f t="shared" si="12"/>
        <v>3</v>
      </c>
      <c r="AA10" s="1">
        <f t="shared" si="13"/>
        <v>5</v>
      </c>
      <c r="AB10" s="1">
        <f t="shared" si="14"/>
        <v>4</v>
      </c>
      <c r="AC10" s="1">
        <f t="shared" si="15"/>
        <v>11</v>
      </c>
      <c r="AE10" s="9" t="s">
        <v>35</v>
      </c>
      <c r="AF10" s="1" t="str">
        <v>David Self</v>
      </c>
      <c r="AG10" s="3">
        <v>10</v>
      </c>
      <c r="AH10" s="1">
        <v>1</v>
      </c>
      <c r="AI10" s="1">
        <f t="shared" si="16"/>
        <v>10</v>
      </c>
      <c r="AJ10" s="1">
        <f t="shared" si="17"/>
        <v>1</v>
      </c>
      <c r="AK10" s="1">
        <f t="shared" si="18"/>
        <v>7</v>
      </c>
      <c r="AL10" s="1">
        <f t="shared" si="19"/>
        <v>7</v>
      </c>
      <c r="AM10" s="1">
        <f t="shared" si="20"/>
        <v>18</v>
      </c>
      <c r="AO10" s="9" t="s">
        <v>35</v>
      </c>
      <c r="AP10" s="1" t="str">
        <v>David Self</v>
      </c>
      <c r="AQ10" s="1">
        <v>240</v>
      </c>
      <c r="AR10" s="3">
        <v>1</v>
      </c>
      <c r="AS10" s="1">
        <f t="shared" si="21"/>
        <v>240</v>
      </c>
      <c r="AT10" s="1">
        <f t="shared" si="22"/>
        <v>1</v>
      </c>
      <c r="AU10" s="1">
        <f t="shared" si="23"/>
        <v>7</v>
      </c>
      <c r="AV10" s="1">
        <f t="shared" si="24"/>
        <v>7</v>
      </c>
      <c r="AW10" s="1">
        <f t="shared" si="25"/>
        <v>25</v>
      </c>
      <c r="AY10" s="9" t="s">
        <v>35</v>
      </c>
      <c r="AZ10" s="1" t="str">
        <v>David Self</v>
      </c>
      <c r="BA10" s="1">
        <f t="shared" si="26"/>
        <v>350</v>
      </c>
      <c r="BB10" s="3">
        <v>0</v>
      </c>
      <c r="BC10">
        <f t="shared" si="27"/>
        <v>0</v>
      </c>
      <c r="BD10" s="1">
        <f t="shared" si="28"/>
        <v>4</v>
      </c>
      <c r="BE10" s="1">
        <f t="shared" si="29"/>
        <v>4</v>
      </c>
      <c r="BF10" s="1">
        <f t="shared" si="30"/>
        <v>2.5</v>
      </c>
      <c r="BG10" s="1">
        <f t="shared" si="31"/>
        <v>27.5</v>
      </c>
      <c r="BL10" s="1" t="e">
        <f t="shared" si="38"/>
        <v>#DIV/0!</v>
      </c>
      <c r="BM10" s="1" t="e">
        <f t="shared" si="39"/>
        <v>#DIV/0!</v>
      </c>
    </row>
    <row r="11" spans="1:65" x14ac:dyDescent="0.4">
      <c r="K11" s="9"/>
      <c r="U11" s="9"/>
      <c r="AE11" s="9"/>
      <c r="AO11" s="9"/>
      <c r="AY11" s="9"/>
    </row>
    <row r="12" spans="1:65" x14ac:dyDescent="0.4">
      <c r="K12" s="9"/>
      <c r="U12" s="9"/>
      <c r="AE12" s="9"/>
      <c r="AO12" s="9"/>
      <c r="AY12" s="9"/>
    </row>
    <row r="13" spans="1:65" x14ac:dyDescent="0.4">
      <c r="K13" s="9"/>
      <c r="U13" s="9"/>
      <c r="AE13" s="9"/>
      <c r="AO13" s="9"/>
      <c r="AY13" s="9"/>
    </row>
    <row r="15" spans="1:65" x14ac:dyDescent="0.4">
      <c r="AP15" t="s">
        <v>91</v>
      </c>
      <c r="AQ15">
        <v>225</v>
      </c>
    </row>
    <row r="16" spans="1:65" x14ac:dyDescent="0.4">
      <c r="AP16" t="s">
        <v>96</v>
      </c>
      <c r="AQ16">
        <v>275</v>
      </c>
    </row>
    <row r="17" spans="1:43" x14ac:dyDescent="0.4">
      <c r="AP17" t="s">
        <v>90</v>
      </c>
      <c r="AQ17">
        <v>295</v>
      </c>
    </row>
    <row r="18" spans="1:43" x14ac:dyDescent="0.4">
      <c r="AP18" t="s">
        <v>92</v>
      </c>
      <c r="AQ18">
        <v>275</v>
      </c>
    </row>
    <row r="19" spans="1:43" x14ac:dyDescent="0.4">
      <c r="A19" s="7" t="s">
        <v>90</v>
      </c>
      <c r="B19" t="s">
        <v>120</v>
      </c>
      <c r="C19">
        <v>16</v>
      </c>
      <c r="AP19" t="s">
        <v>93</v>
      </c>
      <c r="AQ19">
        <v>325</v>
      </c>
    </row>
    <row r="20" spans="1:43" x14ac:dyDescent="0.4">
      <c r="A20" s="8" t="s">
        <v>91</v>
      </c>
      <c r="B20" t="s">
        <v>122</v>
      </c>
      <c r="C20" t="s">
        <v>112</v>
      </c>
      <c r="AP20" t="s">
        <v>94</v>
      </c>
      <c r="AQ20">
        <v>295</v>
      </c>
    </row>
    <row r="21" spans="1:43" x14ac:dyDescent="0.4">
      <c r="A21" s="8" t="s">
        <v>92</v>
      </c>
      <c r="B21">
        <v>24</v>
      </c>
      <c r="C21" t="s">
        <v>124</v>
      </c>
      <c r="AP21" t="s">
        <v>97</v>
      </c>
      <c r="AQ21">
        <v>350</v>
      </c>
    </row>
    <row r="22" spans="1:43" x14ac:dyDescent="0.4">
      <c r="A22" s="8" t="s">
        <v>93</v>
      </c>
      <c r="B22" t="s">
        <v>118</v>
      </c>
      <c r="C22" t="s">
        <v>116</v>
      </c>
    </row>
    <row r="23" spans="1:43" x14ac:dyDescent="0.4">
      <c r="A23" s="8" t="s">
        <v>94</v>
      </c>
      <c r="B23">
        <v>24</v>
      </c>
      <c r="C23" t="s">
        <v>124</v>
      </c>
    </row>
    <row r="24" spans="1:43" x14ac:dyDescent="0.4">
      <c r="A24" s="8" t="s">
        <v>96</v>
      </c>
      <c r="B24">
        <v>26</v>
      </c>
      <c r="C24" t="s">
        <v>116</v>
      </c>
    </row>
    <row r="25" spans="1:43" x14ac:dyDescent="0.4">
      <c r="A25" s="8" t="s">
        <v>97</v>
      </c>
      <c r="B25" t="s">
        <v>122</v>
      </c>
      <c r="C2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Ranking</vt:lpstr>
      <vt:lpstr>2) F Masters</vt:lpstr>
      <vt:lpstr>1) F Light W</vt:lpstr>
      <vt:lpstr>3) F Middle</vt:lpstr>
      <vt:lpstr>4) F Open</vt:lpstr>
      <vt:lpstr>6) M Masters Light</vt:lpstr>
      <vt:lpstr>6.2) M Masters Heavy</vt:lpstr>
      <vt:lpstr>5) M Light</vt:lpstr>
      <vt:lpstr>7) M Welter</vt:lpstr>
      <vt:lpstr>8) M Middle</vt:lpstr>
      <vt:lpstr>9) M Heavy </vt:lpstr>
      <vt:lpstr>10) M Super Heavy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Horn</dc:creator>
  <cp:keywords/>
  <dc:description/>
  <cp:lastModifiedBy>Andrew Horn</cp:lastModifiedBy>
  <cp:revision/>
  <cp:lastPrinted>2024-02-11T02:22:04Z</cp:lastPrinted>
  <dcterms:created xsi:type="dcterms:W3CDTF">2022-12-22T16:56:17Z</dcterms:created>
  <dcterms:modified xsi:type="dcterms:W3CDTF">2024-02-11T02:46:18Z</dcterms:modified>
  <cp:category/>
  <cp:contentStatus/>
</cp:coreProperties>
</file>